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69" activeTab="1"/>
  </bookViews>
  <sheets>
    <sheet name="生活费" sheetId="1" r:id="rId1"/>
    <sheet name="资金分配表" sheetId="2" r:id="rId2"/>
    <sheet name="Sheet1" sheetId="3" r:id="rId3"/>
  </sheets>
  <definedNames>
    <definedName name="_xlnm._FilterDatabase">'资金分配表'!$A$3:$F$4</definedName>
    <definedName name="_xlnm.Print_Titles">'资金分配表'!$3:$3</definedName>
  </definedNames>
  <calcPr fullCalcOnLoad="1"/>
</workbook>
</file>

<file path=xl/sharedStrings.xml><?xml version="1.0" encoding="utf-8"?>
<sst xmlns="http://schemas.openxmlformats.org/spreadsheetml/2006/main" count="338" uniqueCount="302">
  <si>
    <t>2018年全省义教教育在校生情况表9432844</t>
  </si>
  <si>
    <t>单位：万元</t>
  </si>
  <si>
    <t>单位名称</t>
  </si>
  <si>
    <t>代码</t>
  </si>
  <si>
    <t>资助比例</t>
  </si>
  <si>
    <t>贫困县</t>
  </si>
  <si>
    <t>直管县</t>
  </si>
  <si>
    <t>在校生</t>
  </si>
  <si>
    <t>住宿生</t>
  </si>
  <si>
    <t>教学点个数</t>
  </si>
  <si>
    <t>校舍建筑面积</t>
  </si>
  <si>
    <t>补助寄宿生生活费</t>
  </si>
  <si>
    <t>已预拨资金</t>
  </si>
  <si>
    <t>此次下达资金</t>
  </si>
  <si>
    <t>合计</t>
  </si>
  <si>
    <t>小学</t>
  </si>
  <si>
    <t>初中</t>
  </si>
  <si>
    <t>特教</t>
  </si>
  <si>
    <t>中央</t>
  </si>
  <si>
    <t>省级</t>
  </si>
  <si>
    <t>市级</t>
  </si>
  <si>
    <t>县级</t>
  </si>
  <si>
    <t>河北省</t>
  </si>
  <si>
    <t>13</t>
  </si>
  <si>
    <t>河北省本级</t>
  </si>
  <si>
    <t>1300</t>
  </si>
  <si>
    <t>5</t>
  </si>
  <si>
    <t>河北工程大学附属学校</t>
  </si>
  <si>
    <t>河北经贸大学附属中学</t>
  </si>
  <si>
    <t>河北师范大学附属实验中学</t>
  </si>
  <si>
    <t>河北师范大学附属中学</t>
  </si>
  <si>
    <t>河北师范大学附属小学</t>
  </si>
  <si>
    <t>河北省南堡盐场学校（唐山）</t>
  </si>
  <si>
    <t>石家庄</t>
  </si>
  <si>
    <t>1301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</si>
  <si>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</si>
  <si>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</si>
  <si>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</si>
  <si>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</si>
  <si>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</si>
  <si>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</si>
  <si>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</si>
  <si>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</si>
  <si>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</si>
  <si>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</si>
  <si>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</si>
  <si>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</si>
  <si>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</si>
  <si>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</si>
  <si>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</si>
  <si>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</si>
  <si>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</si>
  <si>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</si>
  <si>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</si>
  <si>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</si>
  <si>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</si>
  <si>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市直属代管</t>
  </si>
  <si>
    <t>1301A1</t>
  </si>
  <si>
    <t>高新区社会发展局代管</t>
  </si>
  <si>
    <t>1301A2</t>
  </si>
  <si>
    <t>石家庄循环化工园区社会发展局</t>
  </si>
  <si>
    <t>1301A3</t>
  </si>
  <si>
    <t>唐山</t>
  </si>
  <si>
    <t>1302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</si>
  <si>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</si>
  <si>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</si>
  <si>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</si>
  <si>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</si>
  <si>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</si>
  <si>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</si>
  <si>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</si>
  <si>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</si>
  <si>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</si>
  <si>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</si>
  <si>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</si>
  <si>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</si>
  <si>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</si>
  <si>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</si>
  <si>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1302A1</t>
  </si>
  <si>
    <t>芦台经济开发区教育局代管</t>
  </si>
  <si>
    <t>1302A2</t>
  </si>
  <si>
    <t>汉沽代管</t>
  </si>
  <si>
    <t>1302A3</t>
  </si>
  <si>
    <t>高新技术产业园区代管</t>
  </si>
  <si>
    <t>1302A4</t>
  </si>
  <si>
    <t>南堡经济开发区代管</t>
  </si>
  <si>
    <t>1302A6</t>
  </si>
  <si>
    <t>唐山海港经济开发区社会事业管理局代管</t>
  </si>
  <si>
    <t>1302A7</t>
  </si>
  <si>
    <t>秦皇岛</t>
  </si>
  <si>
    <t>1303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</si>
  <si>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</si>
  <si>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</si>
  <si>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</si>
  <si>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</si>
  <si>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</si>
  <si>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</si>
  <si>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</si>
  <si>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1303A1</t>
  </si>
  <si>
    <t>开发区代管</t>
  </si>
  <si>
    <t>1303A2</t>
  </si>
  <si>
    <t>北戴河新区代管</t>
  </si>
  <si>
    <t>1303A3</t>
  </si>
  <si>
    <t>邯郸</t>
  </si>
  <si>
    <t>1304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</si>
  <si>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</si>
  <si>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</si>
  <si>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</si>
  <si>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</si>
  <si>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</si>
  <si>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</si>
  <si>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</si>
  <si>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</si>
  <si>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</si>
  <si>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</si>
  <si>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</si>
  <si>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</si>
  <si>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</si>
  <si>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</si>
  <si>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</si>
  <si>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</si>
  <si>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</si>
  <si>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</si>
  <si>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1304A1</t>
  </si>
  <si>
    <t>邯郸经济技术开发区代管</t>
  </si>
  <si>
    <t>1304A2</t>
  </si>
  <si>
    <t>冀南新区</t>
  </si>
  <si>
    <t>1304A3</t>
  </si>
  <si>
    <t>邢台</t>
  </si>
  <si>
    <t>1305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</si>
  <si>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</si>
  <si>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</si>
  <si>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</si>
  <si>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</si>
  <si>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</si>
  <si>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</si>
  <si>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</si>
  <si>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</si>
  <si>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</si>
  <si>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</si>
  <si>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</si>
  <si>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</si>
  <si>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</si>
  <si>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</si>
  <si>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</si>
  <si>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</si>
  <si>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</si>
  <si>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</si>
  <si>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1305A1</t>
  </si>
  <si>
    <t>1305A2</t>
  </si>
  <si>
    <t>保定</t>
  </si>
  <si>
    <t>1306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</si>
  <si>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</si>
  <si>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</si>
  <si>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</si>
  <si>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</si>
  <si>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</si>
  <si>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</si>
  <si>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</si>
  <si>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</si>
  <si>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</si>
  <si>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</si>
  <si>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</si>
  <si>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</si>
  <si>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</si>
  <si>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</si>
  <si>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</si>
  <si>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</si>
  <si>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</si>
  <si>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</si>
  <si>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</si>
  <si>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</si>
  <si>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1306A1</t>
  </si>
  <si>
    <t>保定白沟新城代管</t>
  </si>
  <si>
    <t>1306A2</t>
  </si>
  <si>
    <t>高新区代管</t>
  </si>
  <si>
    <t>1306A3</t>
  </si>
  <si>
    <t>张家口</t>
  </si>
  <si>
    <t>1307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</si>
  <si>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</si>
  <si>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</si>
  <si>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</si>
  <si>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</si>
  <si>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</si>
  <si>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</si>
  <si>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</si>
  <si>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</si>
  <si>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</si>
  <si>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</si>
  <si>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</si>
  <si>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</si>
  <si>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</si>
  <si>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</si>
  <si>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1307A1</t>
  </si>
  <si>
    <t>察北管理区代管</t>
  </si>
  <si>
    <t>1307A2</t>
  </si>
  <si>
    <t>塞北管理区代管</t>
  </si>
  <si>
    <t>1307A3</t>
  </si>
  <si>
    <t>张家口经开区代管</t>
  </si>
  <si>
    <t>1307A4</t>
  </si>
  <si>
    <t>承德</t>
  </si>
  <si>
    <t>1308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</si>
  <si>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</si>
  <si>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</si>
  <si>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</si>
  <si>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</si>
  <si>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</si>
  <si>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</si>
  <si>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</si>
  <si>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</si>
  <si>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</si>
  <si>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 xml:space="preserve"> </t>
  </si>
  <si>
    <t>围场满族蒙古族自治县</t>
  </si>
  <si>
    <t>平泉市</t>
  </si>
  <si>
    <t>1308A1</t>
  </si>
  <si>
    <t>承德高新区</t>
  </si>
  <si>
    <t>1308A2</t>
  </si>
  <si>
    <t>沧州</t>
  </si>
  <si>
    <t>1309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</si>
  <si>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</si>
  <si>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</si>
  <si>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</si>
  <si>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</si>
  <si>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</si>
  <si>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</si>
  <si>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</si>
  <si>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</si>
  <si>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</si>
  <si>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</si>
  <si>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</si>
  <si>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</si>
  <si>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</si>
  <si>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</si>
  <si>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</si>
  <si>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1309A1</t>
  </si>
  <si>
    <t>沧州经济开发区代管</t>
  </si>
  <si>
    <t>1309A2</t>
  </si>
  <si>
    <t>沧州渤海新区中捷产业园区代管</t>
  </si>
  <si>
    <t>1309A3</t>
  </si>
  <si>
    <t>沧州市南大港代管</t>
  </si>
  <si>
    <t>1309A4</t>
  </si>
  <si>
    <t>沧州渤海新区黄骅港开发区代管</t>
  </si>
  <si>
    <t>1309A5</t>
  </si>
  <si>
    <t>华北石油管理局代管</t>
  </si>
  <si>
    <t>1309A6</t>
  </si>
  <si>
    <t>沧州市高新技术产业园区</t>
  </si>
  <si>
    <t>1309A8</t>
  </si>
  <si>
    <t>廊坊</t>
  </si>
  <si>
    <t>1310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</si>
  <si>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</si>
  <si>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</si>
  <si>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</si>
  <si>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</si>
  <si>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</si>
  <si>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</si>
  <si>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</si>
  <si>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</si>
  <si>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</si>
  <si>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</si>
  <si>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1310A1</t>
  </si>
  <si>
    <t>廊坊经济技术开发区代管</t>
  </si>
  <si>
    <t>1310A2</t>
  </si>
  <si>
    <t>衡水</t>
  </si>
  <si>
    <t>1311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</si>
  <si>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</si>
  <si>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</si>
  <si>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</si>
  <si>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</si>
  <si>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</si>
  <si>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</si>
  <si>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</si>
  <si>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</si>
  <si>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</si>
  <si>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</si>
  <si>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</si>
  <si>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1311A1</t>
  </si>
  <si>
    <t>高新技术产业开发区代管</t>
  </si>
  <si>
    <t>1311A2</t>
  </si>
  <si>
    <t>滨湖新区代管</t>
  </si>
  <si>
    <t>1311A3</t>
  </si>
  <si>
    <t>辛集</t>
  </si>
  <si>
    <t>13A1</t>
  </si>
  <si>
    <t>辛集市</t>
  </si>
  <si>
    <t>13A1A1</t>
  </si>
  <si>
    <t>定州</t>
  </si>
  <si>
    <t>13A2</t>
  </si>
  <si>
    <t>定州市</t>
  </si>
  <si>
    <t>13A2A1</t>
  </si>
  <si>
    <t>雄安</t>
  </si>
  <si>
    <t>13A3</t>
  </si>
  <si>
    <t>安新县</t>
  </si>
  <si>
    <t>13A3A1</t>
  </si>
  <si>
    <t>容城县</t>
  </si>
  <si>
    <t>13A3A2</t>
  </si>
  <si>
    <t>雄县</t>
  </si>
  <si>
    <t>13A3A3</t>
  </si>
  <si>
    <t>2019年城乡义务教育（补助寄宿生生活费）省级补助经费预算表</t>
  </si>
  <si>
    <t>市县名称</t>
  </si>
  <si>
    <t>预算代码</t>
  </si>
  <si>
    <t>预拨资金</t>
  </si>
  <si>
    <t>补助贫困寄宿生生活费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</si>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</sst>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%;\-0.0%"/>
  </numFmts>
  <fonts count="47"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>
      <alignment/>
      <protection locked="0"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NumberFormat="0">
      <alignment/>
      <protection locked="0"/>
    </xf>
    <xf numFmtId="177" fontId="0" fillId="0" borderId="0" applyNumberFormat="0">
      <alignment/>
      <protection locked="0"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NumberFormat="0">
      <alignment/>
      <protection locked="0"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/>
      <protection/>
    </xf>
    <xf numFmtId="9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33" borderId="16" xfId="0" applyNumberFormat="1" applyFont="1" applyFill="1" applyBorder="1" applyAlignment="1" applyProtection="1">
      <alignment horizontal="center" vertical="center"/>
      <protection/>
    </xf>
    <xf numFmtId="1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vertical="center"/>
      <protection/>
    </xf>
    <xf numFmtId="9" fontId="0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workbookViewId="0" topLeftCell="A1">
      <pane ySplit="4" topLeftCell="BM5" activePane="bottomLeft" state="frozen"/>
      <selection pane="bottomLeft" activeCell="A1" sqref="A1:U1"/>
    </sheetView>
  </sheetViews>
  <sheetFormatPr defaultColWidth="9.00390625" defaultRowHeight="13.5" customHeight="1"/>
  <cols>
    <col min="1" max="1" width="11.75390625" style="1" customWidth="1"/>
    <col min="2" max="2" width="6.375" style="15" customWidth="1"/>
    <col min="3" max="3" width="7.00390625" style="16" customWidth="1"/>
    <col min="4" max="5" width="5.25390625" style="16" customWidth="1"/>
    <col min="6" max="8" width="7.875" style="1" customWidth="1"/>
    <col min="9" max="9" width="5.875" style="1" customWidth="1"/>
    <col min="10" max="10" width="8.125" style="1" customWidth="1"/>
    <col min="11" max="11" width="7.25390625" style="1" customWidth="1"/>
    <col min="12" max="12" width="7.875" style="1" customWidth="1"/>
    <col min="13" max="13" width="6.50390625" style="1" customWidth="1"/>
    <col min="14" max="14" width="7.25390625" style="1" customWidth="1"/>
    <col min="15" max="15" width="8.875" style="1" customWidth="1"/>
    <col min="16" max="19" width="6.875" style="1" customWidth="1"/>
    <col min="20" max="20" width="8.00390625" style="2" customWidth="1"/>
    <col min="21" max="21" width="10.25390625" style="2" customWidth="1"/>
    <col min="22" max="16384" width="9.00390625" style="2" customWidth="1"/>
  </cols>
  <sheetData>
    <row r="1" spans="1:21" ht="3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6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" customHeight="1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2"/>
      <c r="H3" s="22"/>
      <c r="I3" s="36"/>
      <c r="J3" s="21" t="s">
        <v>8</v>
      </c>
      <c r="K3" s="22"/>
      <c r="L3" s="22"/>
      <c r="M3" s="36"/>
      <c r="N3" s="37" t="s">
        <v>9</v>
      </c>
      <c r="O3" s="38" t="s">
        <v>10</v>
      </c>
      <c r="P3" s="39" t="s">
        <v>11</v>
      </c>
      <c r="Q3" s="43"/>
      <c r="R3" s="43"/>
      <c r="S3" s="44"/>
      <c r="T3" s="45" t="s">
        <v>12</v>
      </c>
      <c r="U3" s="45" t="s">
        <v>13</v>
      </c>
    </row>
    <row r="4" spans="1:21" s="13" customFormat="1" ht="15" customHeight="1">
      <c r="A4" s="23"/>
      <c r="B4" s="24"/>
      <c r="C4" s="24"/>
      <c r="D4" s="24"/>
      <c r="E4" s="24"/>
      <c r="F4" s="25" t="s">
        <v>14</v>
      </c>
      <c r="G4" s="25" t="s">
        <v>15</v>
      </c>
      <c r="H4" s="25" t="s">
        <v>16</v>
      </c>
      <c r="I4" s="25" t="s">
        <v>17</v>
      </c>
      <c r="J4" s="25" t="s">
        <v>14</v>
      </c>
      <c r="K4" s="25" t="s">
        <v>15</v>
      </c>
      <c r="L4" s="25" t="s">
        <v>16</v>
      </c>
      <c r="M4" s="25" t="s">
        <v>17</v>
      </c>
      <c r="N4" s="40"/>
      <c r="O4" s="41"/>
      <c r="P4" s="42" t="s">
        <v>18</v>
      </c>
      <c r="Q4" s="46" t="s">
        <v>19</v>
      </c>
      <c r="R4" s="11" t="s">
        <v>20</v>
      </c>
      <c r="S4" s="11" t="s">
        <v>21</v>
      </c>
      <c r="T4" s="47"/>
      <c r="U4" s="47"/>
    </row>
    <row r="5" spans="1:21" s="14" customFormat="1" ht="15" customHeight="1">
      <c r="A5" s="26" t="s">
        <v>22</v>
      </c>
      <c r="B5" s="27" t="s">
        <v>23</v>
      </c>
      <c r="C5" s="27"/>
      <c r="D5" s="27"/>
      <c r="E5" s="27"/>
      <c r="F5" s="26">
        <f aca="true" t="shared" si="0" ref="F5:U5">F6+F13+F38+F59+F70+F92+F114+F138+F159+F173+F197+F210+F225+F227+F229</f>
        <v>9432844</v>
      </c>
      <c r="G5" s="26">
        <f t="shared" si="0"/>
        <v>6587895</v>
      </c>
      <c r="H5" s="26">
        <f t="shared" si="0"/>
        <v>2831212</v>
      </c>
      <c r="I5" s="26">
        <f t="shared" si="0"/>
        <v>13737</v>
      </c>
      <c r="J5" s="26">
        <f t="shared" si="0"/>
        <v>2498327</v>
      </c>
      <c r="K5" s="26">
        <f t="shared" si="0"/>
        <v>865619</v>
      </c>
      <c r="L5" s="26">
        <f t="shared" si="0"/>
        <v>1626369</v>
      </c>
      <c r="M5" s="26">
        <f t="shared" si="0"/>
        <v>6339</v>
      </c>
      <c r="N5" s="26">
        <f t="shared" si="0"/>
        <v>7059</v>
      </c>
      <c r="O5" s="26">
        <f t="shared" si="0"/>
        <v>74469794.63</v>
      </c>
      <c r="P5" s="26">
        <f t="shared" si="0"/>
        <v>20750</v>
      </c>
      <c r="Q5" s="26">
        <f t="shared" si="0"/>
        <v>20882</v>
      </c>
      <c r="R5" s="26">
        <f t="shared" si="0"/>
        <v>1640</v>
      </c>
      <c r="S5" s="26">
        <f t="shared" si="0"/>
        <v>15014</v>
      </c>
      <c r="T5" s="26">
        <f t="shared" si="0"/>
        <v>16850</v>
      </c>
      <c r="U5" s="26">
        <f t="shared" si="0"/>
        <v>4032</v>
      </c>
    </row>
    <row r="6" spans="1:21" s="14" customFormat="1" ht="15" customHeight="1">
      <c r="A6" s="26" t="s">
        <v>24</v>
      </c>
      <c r="B6" s="27" t="s">
        <v>25</v>
      </c>
      <c r="C6" s="27"/>
      <c r="D6" s="27"/>
      <c r="E6" s="27" t="s">
        <v>26</v>
      </c>
      <c r="F6" s="26">
        <f aca="true" t="shared" si="1" ref="F6:U6">SUM(F7:F12)</f>
        <v>10447</v>
      </c>
      <c r="G6" s="26">
        <f t="shared" si="1"/>
        <v>6510</v>
      </c>
      <c r="H6" s="26">
        <f t="shared" si="1"/>
        <v>3937</v>
      </c>
      <c r="I6" s="26">
        <f t="shared" si="1"/>
        <v>0</v>
      </c>
      <c r="J6" s="26">
        <f t="shared" si="1"/>
        <v>0</v>
      </c>
      <c r="K6" s="26">
        <f t="shared" si="1"/>
        <v>0</v>
      </c>
      <c r="L6" s="26">
        <f t="shared" si="1"/>
        <v>0</v>
      </c>
      <c r="M6" s="26">
        <f t="shared" si="1"/>
        <v>0</v>
      </c>
      <c r="N6" s="26">
        <f t="shared" si="1"/>
        <v>0</v>
      </c>
      <c r="O6" s="26">
        <f t="shared" si="1"/>
        <v>0</v>
      </c>
      <c r="P6" s="26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</row>
    <row r="7" spans="1:21" s="1" customFormat="1" ht="15" customHeight="1">
      <c r="A7" s="12" t="s">
        <v>27</v>
      </c>
      <c r="B7" s="28"/>
      <c r="C7" s="28"/>
      <c r="D7" s="28"/>
      <c r="E7" s="28"/>
      <c r="F7" s="12">
        <f aca="true" t="shared" si="2" ref="F7:F12">G7+H7+I7</f>
        <v>4219</v>
      </c>
      <c r="G7" s="12">
        <v>2376</v>
      </c>
      <c r="H7" s="29">
        <v>1843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" customFormat="1" ht="15" customHeight="1">
      <c r="A8" s="12" t="s">
        <v>28</v>
      </c>
      <c r="B8" s="28"/>
      <c r="C8" s="28"/>
      <c r="D8" s="28"/>
      <c r="E8" s="28"/>
      <c r="F8" s="12">
        <f t="shared" si="2"/>
        <v>848</v>
      </c>
      <c r="G8" s="12">
        <v>526</v>
      </c>
      <c r="H8" s="12">
        <v>322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" customFormat="1" ht="15" customHeight="1">
      <c r="A9" s="12" t="s">
        <v>29</v>
      </c>
      <c r="B9" s="28"/>
      <c r="C9" s="28"/>
      <c r="D9" s="28"/>
      <c r="E9" s="28"/>
      <c r="F9" s="12">
        <f t="shared" si="2"/>
        <v>2526</v>
      </c>
      <c r="G9" s="12">
        <v>1630</v>
      </c>
      <c r="H9" s="12">
        <v>896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15" customHeight="1">
      <c r="A10" s="12" t="s">
        <v>30</v>
      </c>
      <c r="B10" s="28"/>
      <c r="C10" s="28"/>
      <c r="D10" s="28"/>
      <c r="E10" s="28"/>
      <c r="F10" s="12">
        <f t="shared" si="2"/>
        <v>756</v>
      </c>
      <c r="G10" s="12"/>
      <c r="H10" s="12">
        <v>756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" customFormat="1" ht="15" customHeight="1">
      <c r="A11" s="12" t="s">
        <v>31</v>
      </c>
      <c r="B11" s="28"/>
      <c r="C11" s="28"/>
      <c r="D11" s="28"/>
      <c r="E11" s="28"/>
      <c r="F11" s="12">
        <f t="shared" si="2"/>
        <v>1700</v>
      </c>
      <c r="G11" s="12">
        <v>1700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" customFormat="1" ht="15" customHeight="1">
      <c r="A12" s="12" t="s">
        <v>32</v>
      </c>
      <c r="B12" s="28"/>
      <c r="C12" s="28"/>
      <c r="D12" s="28"/>
      <c r="E12" s="28"/>
      <c r="F12" s="12">
        <f t="shared" si="2"/>
        <v>398</v>
      </c>
      <c r="G12" s="12">
        <v>278</v>
      </c>
      <c r="H12" s="12">
        <v>120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4" customFormat="1" ht="15" customHeight="1">
      <c r="A13" s="26" t="s">
        <v>33</v>
      </c>
      <c r="B13" s="27" t="s">
        <v>34</v>
      </c>
      <c r="C13" s="24"/>
      <c r="D13" s="24"/>
      <c r="E13" s="24" t="s">
        <v>26</v>
      </c>
      <c r="F13" s="30">
        <f aca="true" t="shared" si="3" ref="F13:U13">SUM(F14:F37)</f>
        <v>1176246</v>
      </c>
      <c r="G13" s="30">
        <f t="shared" si="3"/>
        <v>840522</v>
      </c>
      <c r="H13" s="30">
        <f t="shared" si="3"/>
        <v>334189</v>
      </c>
      <c r="I13" s="30">
        <f t="shared" si="3"/>
        <v>1535</v>
      </c>
      <c r="J13" s="30">
        <f t="shared" si="3"/>
        <v>317041</v>
      </c>
      <c r="K13" s="30">
        <f t="shared" si="3"/>
        <v>119264</v>
      </c>
      <c r="L13" s="30">
        <f t="shared" si="3"/>
        <v>196920</v>
      </c>
      <c r="M13" s="30">
        <f t="shared" si="3"/>
        <v>857</v>
      </c>
      <c r="N13" s="30">
        <f t="shared" si="3"/>
        <v>1219</v>
      </c>
      <c r="O13" s="30">
        <f t="shared" si="3"/>
        <v>9398808.260000002</v>
      </c>
      <c r="P13" s="30">
        <f t="shared" si="3"/>
        <v>2542</v>
      </c>
      <c r="Q13" s="30">
        <f t="shared" si="3"/>
        <v>2539</v>
      </c>
      <c r="R13" s="30">
        <f t="shared" si="3"/>
        <v>222</v>
      </c>
      <c r="S13" s="30">
        <f t="shared" si="3"/>
        <v>1841</v>
      </c>
      <c r="T13" s="30">
        <f t="shared" si="3"/>
        <v>2102</v>
      </c>
      <c r="U13" s="30">
        <f t="shared" si="3"/>
        <v>437</v>
      </c>
    </row>
    <row r="14" spans="1:21" ht="15" customHeight="1">
      <c r="A14" s="12" t="s">
        <v>35</v>
      </c>
      <c r="B14" s="11">
        <v>130102</v>
      </c>
      <c r="C14" s="31">
        <v>0.23</v>
      </c>
      <c r="D14" s="32"/>
      <c r="E14" s="32">
        <v>2</v>
      </c>
      <c r="F14" s="12">
        <f aca="true" t="shared" si="4" ref="F14:F37">G14+H14+I14</f>
        <v>77653</v>
      </c>
      <c r="G14" s="12">
        <v>59532</v>
      </c>
      <c r="H14" s="12">
        <v>18117</v>
      </c>
      <c r="I14" s="12">
        <v>4</v>
      </c>
      <c r="J14" s="12">
        <f aca="true" t="shared" si="5" ref="J14:J37">K14+L14+M14</f>
        <v>1626</v>
      </c>
      <c r="K14" s="12">
        <v>325</v>
      </c>
      <c r="L14" s="12">
        <v>1301</v>
      </c>
      <c r="M14" s="12">
        <v>0</v>
      </c>
      <c r="N14" s="12">
        <v>0</v>
      </c>
      <c r="O14" s="12">
        <v>585909.78</v>
      </c>
      <c r="P14" s="12">
        <f aca="true" t="shared" si="6" ref="P14:P23">ROUND((K14*1000+L14*1250+M14*1000)*0.23*0.27614/10000,0)</f>
        <v>12</v>
      </c>
      <c r="Q14" s="12">
        <f aca="true" t="shared" si="7" ref="Q14:Q21">ROUND((K14*1000+L14*1250+M14*1000)*0.23*0.2/10000,0)</f>
        <v>9</v>
      </c>
      <c r="R14" s="12">
        <f aca="true" t="shared" si="8" ref="R14:R21">ROUND((K14*1000+L14*1250+M14*1000)*0.23*0.1/10000,0)</f>
        <v>4</v>
      </c>
      <c r="S14" s="12">
        <f aca="true" t="shared" si="9" ref="S14:S23">ROUND((K14*1000+L14*1250+M14*1000)*0.23*0.2/10000,0)</f>
        <v>9</v>
      </c>
      <c r="T14" s="12">
        <f aca="true" t="shared" si="10" ref="T14:T21">ROUND((K14*1000+L14*1250+M14*1000)*C14*0.2/10000,0)</f>
        <v>9</v>
      </c>
      <c r="U14" s="12">
        <f aca="true" t="shared" si="11" ref="U14:U37">Q14-T14</f>
        <v>0</v>
      </c>
    </row>
    <row r="15" spans="1:21" ht="15" customHeight="1">
      <c r="A15" s="12" t="s">
        <v>36</v>
      </c>
      <c r="B15" s="11">
        <v>130104</v>
      </c>
      <c r="C15" s="31">
        <v>0.23</v>
      </c>
      <c r="D15" s="32"/>
      <c r="E15" s="32">
        <v>2</v>
      </c>
      <c r="F15" s="12">
        <f t="shared" si="4"/>
        <v>85882</v>
      </c>
      <c r="G15" s="12">
        <v>62783</v>
      </c>
      <c r="H15" s="12">
        <v>23071</v>
      </c>
      <c r="I15" s="12">
        <v>28</v>
      </c>
      <c r="J15" s="12">
        <f t="shared" si="5"/>
        <v>5037</v>
      </c>
      <c r="K15" s="12">
        <v>1135</v>
      </c>
      <c r="L15" s="12">
        <v>3902</v>
      </c>
      <c r="M15" s="12">
        <v>0</v>
      </c>
      <c r="N15" s="12">
        <v>0</v>
      </c>
      <c r="O15" s="12">
        <v>308352.78</v>
      </c>
      <c r="P15" s="12">
        <f t="shared" si="6"/>
        <v>38</v>
      </c>
      <c r="Q15" s="12">
        <f t="shared" si="7"/>
        <v>28</v>
      </c>
      <c r="R15" s="12">
        <f t="shared" si="8"/>
        <v>14</v>
      </c>
      <c r="S15" s="12">
        <f t="shared" si="9"/>
        <v>28</v>
      </c>
      <c r="T15" s="12">
        <f t="shared" si="10"/>
        <v>28</v>
      </c>
      <c r="U15" s="12">
        <f t="shared" si="11"/>
        <v>0</v>
      </c>
    </row>
    <row r="16" spans="1:21" ht="15" customHeight="1">
      <c r="A16" s="12" t="s">
        <v>37</v>
      </c>
      <c r="B16" s="11">
        <v>130105</v>
      </c>
      <c r="C16" s="31">
        <v>0.23</v>
      </c>
      <c r="D16" s="32"/>
      <c r="E16" s="32">
        <v>2</v>
      </c>
      <c r="F16" s="12">
        <f t="shared" si="4"/>
        <v>72291</v>
      </c>
      <c r="G16" s="12">
        <v>54051</v>
      </c>
      <c r="H16" s="12">
        <v>18219</v>
      </c>
      <c r="I16" s="12">
        <v>21</v>
      </c>
      <c r="J16" s="12">
        <f t="shared" si="5"/>
        <v>0</v>
      </c>
      <c r="K16" s="12">
        <v>0</v>
      </c>
      <c r="L16" s="12">
        <v>0</v>
      </c>
      <c r="M16" s="12">
        <v>0</v>
      </c>
      <c r="N16" s="12">
        <v>0</v>
      </c>
      <c r="O16" s="12">
        <v>352739.27</v>
      </c>
      <c r="P16" s="12">
        <f t="shared" si="6"/>
        <v>0</v>
      </c>
      <c r="Q16" s="12">
        <f t="shared" si="7"/>
        <v>0</v>
      </c>
      <c r="R16" s="12">
        <f t="shared" si="8"/>
        <v>0</v>
      </c>
      <c r="S16" s="12">
        <f t="shared" si="9"/>
        <v>0</v>
      </c>
      <c r="T16" s="12">
        <f t="shared" si="10"/>
        <v>0</v>
      </c>
      <c r="U16" s="12">
        <f t="shared" si="11"/>
        <v>0</v>
      </c>
    </row>
    <row r="17" spans="1:21" ht="15" customHeight="1">
      <c r="A17" s="12" t="s">
        <v>38</v>
      </c>
      <c r="B17" s="11">
        <v>130107</v>
      </c>
      <c r="C17" s="31">
        <v>0.23</v>
      </c>
      <c r="D17" s="32"/>
      <c r="E17" s="32">
        <v>2</v>
      </c>
      <c r="F17" s="12">
        <f t="shared" si="4"/>
        <v>5919</v>
      </c>
      <c r="G17" s="12">
        <v>4201</v>
      </c>
      <c r="H17" s="12">
        <v>1718</v>
      </c>
      <c r="I17" s="12">
        <v>0</v>
      </c>
      <c r="J17" s="12">
        <f t="shared" si="5"/>
        <v>894</v>
      </c>
      <c r="K17" s="12">
        <v>51</v>
      </c>
      <c r="L17" s="12">
        <v>843</v>
      </c>
      <c r="M17" s="12">
        <v>0</v>
      </c>
      <c r="N17" s="12">
        <v>2</v>
      </c>
      <c r="O17" s="12">
        <v>68721.31</v>
      </c>
      <c r="P17" s="12">
        <f t="shared" si="6"/>
        <v>7</v>
      </c>
      <c r="Q17" s="12">
        <f t="shared" si="7"/>
        <v>5</v>
      </c>
      <c r="R17" s="12">
        <f t="shared" si="8"/>
        <v>3</v>
      </c>
      <c r="S17" s="12">
        <f t="shared" si="9"/>
        <v>5</v>
      </c>
      <c r="T17" s="12">
        <f t="shared" si="10"/>
        <v>5</v>
      </c>
      <c r="U17" s="12">
        <f t="shared" si="11"/>
        <v>0</v>
      </c>
    </row>
    <row r="18" spans="1:21" ht="15" customHeight="1">
      <c r="A18" s="12" t="s">
        <v>39</v>
      </c>
      <c r="B18" s="11">
        <v>130108</v>
      </c>
      <c r="C18" s="31">
        <v>0.23</v>
      </c>
      <c r="D18" s="32"/>
      <c r="E18" s="32">
        <v>2</v>
      </c>
      <c r="F18" s="12">
        <f t="shared" si="4"/>
        <v>65614</v>
      </c>
      <c r="G18" s="12">
        <v>47238</v>
      </c>
      <c r="H18" s="12">
        <v>18275</v>
      </c>
      <c r="I18" s="12">
        <v>101</v>
      </c>
      <c r="J18" s="12">
        <f t="shared" si="5"/>
        <v>1465</v>
      </c>
      <c r="K18" s="12">
        <v>807</v>
      </c>
      <c r="L18" s="12">
        <v>658</v>
      </c>
      <c r="M18" s="12">
        <v>0</v>
      </c>
      <c r="N18" s="12">
        <v>0</v>
      </c>
      <c r="O18" s="12">
        <v>388279.92</v>
      </c>
      <c r="P18" s="12">
        <f t="shared" si="6"/>
        <v>10</v>
      </c>
      <c r="Q18" s="12">
        <f t="shared" si="7"/>
        <v>7</v>
      </c>
      <c r="R18" s="12">
        <f t="shared" si="8"/>
        <v>4</v>
      </c>
      <c r="S18" s="12">
        <f t="shared" si="9"/>
        <v>7</v>
      </c>
      <c r="T18" s="12">
        <f t="shared" si="10"/>
        <v>7</v>
      </c>
      <c r="U18" s="12">
        <f t="shared" si="11"/>
        <v>0</v>
      </c>
    </row>
    <row r="19" spans="1:21" ht="15" customHeight="1">
      <c r="A19" s="12" t="s">
        <v>40</v>
      </c>
      <c r="B19" s="11">
        <v>130109</v>
      </c>
      <c r="C19" s="31">
        <v>0.15</v>
      </c>
      <c r="D19" s="32"/>
      <c r="E19" s="32"/>
      <c r="F19" s="12">
        <f t="shared" si="4"/>
        <v>87145</v>
      </c>
      <c r="G19" s="12">
        <v>64665</v>
      </c>
      <c r="H19" s="12">
        <v>22408</v>
      </c>
      <c r="I19" s="12">
        <v>72</v>
      </c>
      <c r="J19" s="12">
        <f t="shared" si="5"/>
        <v>28686</v>
      </c>
      <c r="K19" s="12">
        <v>12139</v>
      </c>
      <c r="L19" s="12">
        <v>16494</v>
      </c>
      <c r="M19" s="12">
        <v>53</v>
      </c>
      <c r="N19" s="12">
        <v>69</v>
      </c>
      <c r="O19" s="12">
        <v>735811.2400000001</v>
      </c>
      <c r="P19" s="12">
        <f t="shared" si="6"/>
        <v>208</v>
      </c>
      <c r="Q19" s="12">
        <f t="shared" si="7"/>
        <v>151</v>
      </c>
      <c r="R19" s="12">
        <f t="shared" si="8"/>
        <v>75</v>
      </c>
      <c r="S19" s="12">
        <f t="shared" si="9"/>
        <v>151</v>
      </c>
      <c r="T19" s="12">
        <f t="shared" si="10"/>
        <v>98</v>
      </c>
      <c r="U19" s="12">
        <f t="shared" si="11"/>
        <v>53</v>
      </c>
    </row>
    <row r="20" spans="1:21" ht="15" customHeight="1">
      <c r="A20" s="12" t="s">
        <v>41</v>
      </c>
      <c r="B20" s="11">
        <v>130110</v>
      </c>
      <c r="C20" s="31">
        <v>0.16</v>
      </c>
      <c r="D20" s="32"/>
      <c r="E20" s="32"/>
      <c r="F20" s="12">
        <f t="shared" si="4"/>
        <v>49896</v>
      </c>
      <c r="G20" s="12">
        <v>36281</v>
      </c>
      <c r="H20" s="12">
        <v>13536</v>
      </c>
      <c r="I20" s="12">
        <v>79</v>
      </c>
      <c r="J20" s="12">
        <f t="shared" si="5"/>
        <v>3751</v>
      </c>
      <c r="K20" s="12">
        <v>900</v>
      </c>
      <c r="L20" s="12">
        <v>2800</v>
      </c>
      <c r="M20" s="12">
        <v>51</v>
      </c>
      <c r="N20" s="12">
        <v>30</v>
      </c>
      <c r="O20" s="12">
        <v>480795.51</v>
      </c>
      <c r="P20" s="12">
        <f t="shared" si="6"/>
        <v>28</v>
      </c>
      <c r="Q20" s="12">
        <f t="shared" si="7"/>
        <v>20</v>
      </c>
      <c r="R20" s="12">
        <f t="shared" si="8"/>
        <v>10</v>
      </c>
      <c r="S20" s="12">
        <f t="shared" si="9"/>
        <v>20</v>
      </c>
      <c r="T20" s="12">
        <f t="shared" si="10"/>
        <v>14</v>
      </c>
      <c r="U20" s="12">
        <f t="shared" si="11"/>
        <v>6</v>
      </c>
    </row>
    <row r="21" spans="1:21" ht="15" customHeight="1">
      <c r="A21" s="12" t="s">
        <v>42</v>
      </c>
      <c r="B21" s="11">
        <v>130111</v>
      </c>
      <c r="C21" s="31">
        <v>0.15</v>
      </c>
      <c r="D21" s="32"/>
      <c r="E21" s="32"/>
      <c r="F21" s="12">
        <f t="shared" si="4"/>
        <v>39746</v>
      </c>
      <c r="G21" s="12">
        <v>29519</v>
      </c>
      <c r="H21" s="12">
        <v>10165</v>
      </c>
      <c r="I21" s="12">
        <v>62</v>
      </c>
      <c r="J21" s="12">
        <f t="shared" si="5"/>
        <v>4578</v>
      </c>
      <c r="K21" s="12">
        <v>2113</v>
      </c>
      <c r="L21" s="12">
        <v>2406</v>
      </c>
      <c r="M21" s="12">
        <v>59</v>
      </c>
      <c r="N21" s="12">
        <v>54</v>
      </c>
      <c r="O21" s="12">
        <v>322371</v>
      </c>
      <c r="P21" s="12">
        <f t="shared" si="6"/>
        <v>33</v>
      </c>
      <c r="Q21" s="12">
        <f t="shared" si="7"/>
        <v>24</v>
      </c>
      <c r="R21" s="12">
        <f t="shared" si="8"/>
        <v>12</v>
      </c>
      <c r="S21" s="12">
        <f t="shared" si="9"/>
        <v>24</v>
      </c>
      <c r="T21" s="12">
        <f t="shared" si="10"/>
        <v>16</v>
      </c>
      <c r="U21" s="12">
        <f t="shared" si="11"/>
        <v>8</v>
      </c>
    </row>
    <row r="22" spans="1:21" ht="15" customHeight="1">
      <c r="A22" s="12" t="s">
        <v>43</v>
      </c>
      <c r="B22" s="11">
        <v>130121</v>
      </c>
      <c r="C22" s="31">
        <v>0.2</v>
      </c>
      <c r="D22" s="32"/>
      <c r="E22" s="32">
        <v>1</v>
      </c>
      <c r="F22" s="12">
        <f t="shared" si="4"/>
        <v>27204</v>
      </c>
      <c r="G22" s="12">
        <v>17765</v>
      </c>
      <c r="H22" s="12">
        <v>9371</v>
      </c>
      <c r="I22" s="12">
        <v>68</v>
      </c>
      <c r="J22" s="12">
        <f t="shared" si="5"/>
        <v>8832</v>
      </c>
      <c r="K22" s="12">
        <v>2605</v>
      </c>
      <c r="L22" s="12">
        <v>6186</v>
      </c>
      <c r="M22" s="12">
        <v>41</v>
      </c>
      <c r="N22" s="12">
        <v>51</v>
      </c>
      <c r="O22" s="12">
        <v>324382.35</v>
      </c>
      <c r="P22" s="12">
        <f t="shared" si="6"/>
        <v>66</v>
      </c>
      <c r="Q22" s="12">
        <f>ROUND((K22*1000+L22*1250+M22*1000)*0.23*0.3/10000,0)</f>
        <v>72</v>
      </c>
      <c r="R22" s="12"/>
      <c r="S22" s="12">
        <f t="shared" si="9"/>
        <v>48</v>
      </c>
      <c r="T22" s="12">
        <f>ROUND((K22*1000+L22*1250+M22*1000)*C22*0.3/10000,0)</f>
        <v>62</v>
      </c>
      <c r="U22" s="12">
        <f t="shared" si="11"/>
        <v>10</v>
      </c>
    </row>
    <row r="23" spans="1:21" ht="15" customHeight="1">
      <c r="A23" s="12" t="s">
        <v>44</v>
      </c>
      <c r="B23" s="11">
        <v>130123</v>
      </c>
      <c r="C23" s="31">
        <v>0.1</v>
      </c>
      <c r="D23" s="32"/>
      <c r="E23" s="32"/>
      <c r="F23" s="12">
        <f t="shared" si="4"/>
        <v>64971</v>
      </c>
      <c r="G23" s="12">
        <v>44576</v>
      </c>
      <c r="H23" s="12">
        <v>20200</v>
      </c>
      <c r="I23" s="12">
        <v>195</v>
      </c>
      <c r="J23" s="12">
        <f t="shared" si="5"/>
        <v>18552</v>
      </c>
      <c r="K23" s="12">
        <v>5842</v>
      </c>
      <c r="L23" s="12">
        <v>12682</v>
      </c>
      <c r="M23" s="12">
        <v>28</v>
      </c>
      <c r="N23" s="12">
        <v>30</v>
      </c>
      <c r="O23" s="12">
        <v>478571.3599999999</v>
      </c>
      <c r="P23" s="12">
        <f t="shared" si="6"/>
        <v>138</v>
      </c>
      <c r="Q23" s="12">
        <f>ROUND((K23*1000+L23*1250+M23*1000)*0.23*0.2/10000,0)</f>
        <v>100</v>
      </c>
      <c r="R23" s="12">
        <f>ROUND((K23*1000+L23*1250+M23*1000)*0.23*0.1/10000,0)</f>
        <v>50</v>
      </c>
      <c r="S23" s="12">
        <f t="shared" si="9"/>
        <v>100</v>
      </c>
      <c r="T23" s="12">
        <f>ROUND((K23*1000+L23*1250+M23*1000)*C23*0.2/10000,0)</f>
        <v>43</v>
      </c>
      <c r="U23" s="12">
        <f t="shared" si="11"/>
        <v>57</v>
      </c>
    </row>
    <row r="24" spans="1:21" ht="15" customHeight="1">
      <c r="A24" s="12" t="s">
        <v>45</v>
      </c>
      <c r="B24" s="11">
        <v>130125</v>
      </c>
      <c r="C24" s="31">
        <v>0.28</v>
      </c>
      <c r="D24" s="32">
        <v>1</v>
      </c>
      <c r="E24" s="32">
        <v>1</v>
      </c>
      <c r="F24" s="12">
        <f t="shared" si="4"/>
        <v>60684</v>
      </c>
      <c r="G24" s="12">
        <v>41207</v>
      </c>
      <c r="H24" s="12">
        <v>19413</v>
      </c>
      <c r="I24" s="12">
        <v>64</v>
      </c>
      <c r="J24" s="12">
        <f t="shared" si="5"/>
        <v>38183</v>
      </c>
      <c r="K24" s="12">
        <v>18706</v>
      </c>
      <c r="L24" s="12">
        <v>19413</v>
      </c>
      <c r="M24" s="12">
        <v>64</v>
      </c>
      <c r="N24" s="12">
        <v>195</v>
      </c>
      <c r="O24" s="12">
        <v>585507.57</v>
      </c>
      <c r="P24" s="12">
        <f>ROUND((K24*1000+L24*1250+M24*1000)*0.3*0.2765/10000,0)</f>
        <v>357</v>
      </c>
      <c r="Q24" s="12">
        <f>ROUND((K24*1000+L24*1250+M24*1000)*0.3*0.3/10000,0)</f>
        <v>387</v>
      </c>
      <c r="R24" s="12"/>
      <c r="S24" s="12">
        <f>ROUND((K24*1000+L24*1250+M24*1000)*0.3*0.2/10000,0)</f>
        <v>258</v>
      </c>
      <c r="T24" s="12">
        <f aca="true" t="shared" si="12" ref="T24:T34">ROUND((K24*1000+L24*1250+M24*1000)*C24*0.3/10000,0)</f>
        <v>362</v>
      </c>
      <c r="U24" s="12">
        <f t="shared" si="11"/>
        <v>25</v>
      </c>
    </row>
    <row r="25" spans="1:21" ht="15" customHeight="1">
      <c r="A25" s="12" t="s">
        <v>46</v>
      </c>
      <c r="B25" s="11">
        <v>130126</v>
      </c>
      <c r="C25" s="31">
        <v>0.3</v>
      </c>
      <c r="D25" s="32">
        <v>1</v>
      </c>
      <c r="E25" s="32">
        <v>1</v>
      </c>
      <c r="F25" s="12">
        <f t="shared" si="4"/>
        <v>40525</v>
      </c>
      <c r="G25" s="12">
        <v>27331</v>
      </c>
      <c r="H25" s="12">
        <v>13130</v>
      </c>
      <c r="I25" s="12">
        <v>64</v>
      </c>
      <c r="J25" s="12">
        <f t="shared" si="5"/>
        <v>17914</v>
      </c>
      <c r="K25" s="12">
        <v>7829</v>
      </c>
      <c r="L25" s="12">
        <v>10047</v>
      </c>
      <c r="M25" s="12">
        <v>38</v>
      </c>
      <c r="N25" s="12">
        <v>142</v>
      </c>
      <c r="O25" s="12">
        <v>431611.56999999995</v>
      </c>
      <c r="P25" s="12">
        <f>ROUND((K25*1000+L25*1250+M25*1000)*0.3*0.2765/10000,0)</f>
        <v>169</v>
      </c>
      <c r="Q25" s="12">
        <f>ROUND((K25*1000+L25*1250+M25*1000)*0.3*0.3/10000,0)</f>
        <v>184</v>
      </c>
      <c r="R25" s="12"/>
      <c r="S25" s="12">
        <f>ROUND((K25*1000+L25*1250+M25*1000)*0.3*0.2/10000,0)</f>
        <v>123</v>
      </c>
      <c r="T25" s="12">
        <f t="shared" si="12"/>
        <v>184</v>
      </c>
      <c r="U25" s="12">
        <f t="shared" si="11"/>
        <v>0</v>
      </c>
    </row>
    <row r="26" spans="1:21" ht="15" customHeight="1">
      <c r="A26" s="12" t="s">
        <v>47</v>
      </c>
      <c r="B26" s="11">
        <v>130127</v>
      </c>
      <c r="C26" s="31">
        <v>0.23</v>
      </c>
      <c r="D26" s="32"/>
      <c r="E26" s="32">
        <v>1</v>
      </c>
      <c r="F26" s="12">
        <f t="shared" si="4"/>
        <v>26899</v>
      </c>
      <c r="G26" s="12">
        <v>19550</v>
      </c>
      <c r="H26" s="12">
        <v>7287</v>
      </c>
      <c r="I26" s="12">
        <v>62</v>
      </c>
      <c r="J26" s="12">
        <f t="shared" si="5"/>
        <v>8634</v>
      </c>
      <c r="K26" s="12">
        <v>1600</v>
      </c>
      <c r="L26" s="12">
        <v>6972</v>
      </c>
      <c r="M26" s="12">
        <v>62</v>
      </c>
      <c r="N26" s="12">
        <v>24</v>
      </c>
      <c r="O26" s="12">
        <v>224792.15999999997</v>
      </c>
      <c r="P26" s="12">
        <f>ROUND((K26*1000+L26*1250+M26*1000)*0.23*0.27614/10000,0)</f>
        <v>66</v>
      </c>
      <c r="Q26" s="12">
        <f>ROUND((K26*1000+L26*1250+M26*1000)*0.23*0.3/10000,0)</f>
        <v>72</v>
      </c>
      <c r="R26" s="12"/>
      <c r="S26" s="12">
        <f>ROUND((K26*1000+L26*1250+M26*1000)*0.23*0.2/10000,0)</f>
        <v>48</v>
      </c>
      <c r="T26" s="12">
        <f t="shared" si="12"/>
        <v>72</v>
      </c>
      <c r="U26" s="12">
        <f t="shared" si="11"/>
        <v>0</v>
      </c>
    </row>
    <row r="27" spans="1:21" ht="15" customHeight="1">
      <c r="A27" s="12" t="s">
        <v>48</v>
      </c>
      <c r="B27" s="11">
        <v>130128</v>
      </c>
      <c r="C27" s="31">
        <v>0.23</v>
      </c>
      <c r="D27" s="32"/>
      <c r="E27" s="32">
        <v>1</v>
      </c>
      <c r="F27" s="12">
        <f t="shared" si="4"/>
        <v>23360</v>
      </c>
      <c r="G27" s="12">
        <v>16542</v>
      </c>
      <c r="H27" s="12">
        <v>6802</v>
      </c>
      <c r="I27" s="12">
        <v>16</v>
      </c>
      <c r="J27" s="12">
        <f t="shared" si="5"/>
        <v>8594</v>
      </c>
      <c r="K27" s="12">
        <v>3499</v>
      </c>
      <c r="L27" s="12">
        <v>5095</v>
      </c>
      <c r="M27" s="12">
        <v>0</v>
      </c>
      <c r="N27" s="12">
        <v>34</v>
      </c>
      <c r="O27" s="12">
        <v>203486.61</v>
      </c>
      <c r="P27" s="12">
        <f>ROUND((K27*1000+L27*1250+M27*1000)*0.23*0.27614/10000,0)</f>
        <v>63</v>
      </c>
      <c r="Q27" s="12">
        <f>ROUND((K27*1000+L27*1250+M27*1000)*0.23*0.3/10000,0)</f>
        <v>68</v>
      </c>
      <c r="R27" s="12"/>
      <c r="S27" s="12">
        <f>ROUND((K27*1000+L27*1250+M27*1000)*0.23*0.2/10000,0)</f>
        <v>45</v>
      </c>
      <c r="T27" s="12">
        <f t="shared" si="12"/>
        <v>68</v>
      </c>
      <c r="U27" s="12">
        <f t="shared" si="11"/>
        <v>0</v>
      </c>
    </row>
    <row r="28" spans="1:21" ht="15" customHeight="1">
      <c r="A28" s="12" t="s">
        <v>49</v>
      </c>
      <c r="B28" s="11">
        <v>130129</v>
      </c>
      <c r="C28" s="31">
        <v>0.2</v>
      </c>
      <c r="D28" s="32">
        <v>1</v>
      </c>
      <c r="E28" s="32">
        <v>1</v>
      </c>
      <c r="F28" s="12">
        <f t="shared" si="4"/>
        <v>41513</v>
      </c>
      <c r="G28" s="12">
        <v>30067</v>
      </c>
      <c r="H28" s="12">
        <v>11389</v>
      </c>
      <c r="I28" s="12">
        <v>57</v>
      </c>
      <c r="J28" s="12">
        <f t="shared" si="5"/>
        <v>22980</v>
      </c>
      <c r="K28" s="12">
        <v>12083</v>
      </c>
      <c r="L28" s="12">
        <v>10855</v>
      </c>
      <c r="M28" s="12">
        <v>42</v>
      </c>
      <c r="N28" s="12">
        <v>85</v>
      </c>
      <c r="O28" s="12">
        <v>416237.42000000004</v>
      </c>
      <c r="P28" s="12">
        <f>ROUND((K28*1000+L28*1250+M28*1000)*0.3*0.2765/10000,0)</f>
        <v>213</v>
      </c>
      <c r="Q28" s="12">
        <f>ROUND((K28*1000+L28*1250+M28*1000)*0.3*0.3/10000,0)</f>
        <v>231</v>
      </c>
      <c r="R28" s="12"/>
      <c r="S28" s="12">
        <f>ROUND((K28*1000+L28*1250+M28*1000)*0.3*0.2/10000,0)</f>
        <v>154</v>
      </c>
      <c r="T28" s="12">
        <f t="shared" si="12"/>
        <v>154</v>
      </c>
      <c r="U28" s="12">
        <f t="shared" si="11"/>
        <v>77</v>
      </c>
    </row>
    <row r="29" spans="1:21" ht="15" customHeight="1">
      <c r="A29" s="12" t="s">
        <v>50</v>
      </c>
      <c r="B29" s="11">
        <v>130130</v>
      </c>
      <c r="C29" s="31">
        <v>0.18</v>
      </c>
      <c r="D29" s="32"/>
      <c r="E29" s="32">
        <v>1</v>
      </c>
      <c r="F29" s="12">
        <f t="shared" si="4"/>
        <v>57293</v>
      </c>
      <c r="G29" s="12">
        <v>42338</v>
      </c>
      <c r="H29" s="12">
        <v>14911</v>
      </c>
      <c r="I29" s="12">
        <v>44</v>
      </c>
      <c r="J29" s="12">
        <f t="shared" si="5"/>
        <v>13939</v>
      </c>
      <c r="K29" s="12">
        <v>1963</v>
      </c>
      <c r="L29" s="12">
        <v>11932</v>
      </c>
      <c r="M29" s="12">
        <v>44</v>
      </c>
      <c r="N29" s="12">
        <v>49</v>
      </c>
      <c r="O29" s="12">
        <v>457525.06</v>
      </c>
      <c r="P29" s="12">
        <f>ROUND((K29*1000+L29*1250+M29*1000)*0.23*0.27614/10000,0)</f>
        <v>107</v>
      </c>
      <c r="Q29" s="12">
        <f>ROUND((K29*1000+L29*1250+M29*1000)*0.23*0.3/10000,0)</f>
        <v>117</v>
      </c>
      <c r="R29" s="12"/>
      <c r="S29" s="12">
        <f>ROUND((K29*1000+L29*1250+M29*1000)*0.23*0.2/10000,0)</f>
        <v>78</v>
      </c>
      <c r="T29" s="12">
        <f t="shared" si="12"/>
        <v>91</v>
      </c>
      <c r="U29" s="12">
        <f t="shared" si="11"/>
        <v>26</v>
      </c>
    </row>
    <row r="30" spans="1:21" ht="15" customHeight="1">
      <c r="A30" s="12" t="s">
        <v>51</v>
      </c>
      <c r="B30" s="11">
        <v>130131</v>
      </c>
      <c r="C30" s="31">
        <v>0.3</v>
      </c>
      <c r="D30" s="32">
        <v>1</v>
      </c>
      <c r="E30" s="32">
        <v>1</v>
      </c>
      <c r="F30" s="12">
        <f t="shared" si="4"/>
        <v>56826</v>
      </c>
      <c r="G30" s="12">
        <v>41120</v>
      </c>
      <c r="H30" s="12">
        <v>15642</v>
      </c>
      <c r="I30" s="12">
        <v>64</v>
      </c>
      <c r="J30" s="12">
        <f t="shared" si="5"/>
        <v>19976</v>
      </c>
      <c r="K30" s="12">
        <v>9550</v>
      </c>
      <c r="L30" s="12">
        <v>10366</v>
      </c>
      <c r="M30" s="12">
        <v>60</v>
      </c>
      <c r="N30" s="12">
        <v>157</v>
      </c>
      <c r="O30" s="12">
        <v>539104.2799999999</v>
      </c>
      <c r="P30" s="12">
        <f>ROUND((K30*1000+L30*1250+M30*1000)*0.3*0.2765/10000,0)</f>
        <v>187</v>
      </c>
      <c r="Q30" s="12">
        <f>ROUND((K30*1000+L30*1250+M30*1000)*0.3*0.3/10000,0)</f>
        <v>203</v>
      </c>
      <c r="R30" s="12"/>
      <c r="S30" s="12">
        <f>ROUND((K30*1000+L30*1250+M30*1000)*0.3*0.2/10000,0)</f>
        <v>135</v>
      </c>
      <c r="T30" s="12">
        <f t="shared" si="12"/>
        <v>203</v>
      </c>
      <c r="U30" s="12">
        <f t="shared" si="11"/>
        <v>0</v>
      </c>
    </row>
    <row r="31" spans="1:21" ht="15" customHeight="1">
      <c r="A31" s="12" t="s">
        <v>52</v>
      </c>
      <c r="B31" s="11">
        <v>130132</v>
      </c>
      <c r="C31" s="31">
        <v>0.15</v>
      </c>
      <c r="D31" s="32"/>
      <c r="E31" s="32">
        <v>1</v>
      </c>
      <c r="F31" s="12">
        <f t="shared" si="4"/>
        <v>52844</v>
      </c>
      <c r="G31" s="12">
        <v>36406</v>
      </c>
      <c r="H31" s="12">
        <v>16375</v>
      </c>
      <c r="I31" s="12">
        <v>63</v>
      </c>
      <c r="J31" s="12">
        <f t="shared" si="5"/>
        <v>29568</v>
      </c>
      <c r="K31" s="12">
        <v>14461</v>
      </c>
      <c r="L31" s="12">
        <v>15044</v>
      </c>
      <c r="M31" s="12">
        <v>63</v>
      </c>
      <c r="N31" s="12">
        <v>109</v>
      </c>
      <c r="O31" s="12">
        <v>532051.63</v>
      </c>
      <c r="P31" s="12">
        <f aca="true" t="shared" si="13" ref="P31:P37">ROUND((K31*1000+L31*1250+M31*1000)*0.23*0.27614/10000,0)</f>
        <v>212</v>
      </c>
      <c r="Q31" s="12">
        <f>ROUND((K31*1000+L31*1250+M31*1000)*0.23*0.3/10000,0)</f>
        <v>230</v>
      </c>
      <c r="R31" s="12"/>
      <c r="S31" s="12">
        <f aca="true" t="shared" si="14" ref="S31:S37">ROUND((K31*1000+L31*1250+M31*1000)*0.23*0.2/10000,0)</f>
        <v>153</v>
      </c>
      <c r="T31" s="12">
        <f t="shared" si="12"/>
        <v>150</v>
      </c>
      <c r="U31" s="12">
        <f t="shared" si="11"/>
        <v>80</v>
      </c>
    </row>
    <row r="32" spans="1:21" ht="15" customHeight="1">
      <c r="A32" s="12" t="s">
        <v>53</v>
      </c>
      <c r="B32" s="11">
        <v>130133</v>
      </c>
      <c r="C32" s="31">
        <v>0.22</v>
      </c>
      <c r="D32" s="32"/>
      <c r="E32" s="32">
        <v>1</v>
      </c>
      <c r="F32" s="12">
        <f t="shared" si="4"/>
        <v>65983</v>
      </c>
      <c r="G32" s="12">
        <v>47828</v>
      </c>
      <c r="H32" s="12">
        <v>18075</v>
      </c>
      <c r="I32" s="12">
        <v>80</v>
      </c>
      <c r="J32" s="12">
        <f t="shared" si="5"/>
        <v>23895</v>
      </c>
      <c r="K32" s="12">
        <v>9313</v>
      </c>
      <c r="L32" s="12">
        <v>14502</v>
      </c>
      <c r="M32" s="12">
        <v>80</v>
      </c>
      <c r="N32" s="12">
        <v>71</v>
      </c>
      <c r="O32" s="12">
        <v>592833.9400000001</v>
      </c>
      <c r="P32" s="12">
        <f t="shared" si="13"/>
        <v>175</v>
      </c>
      <c r="Q32" s="12">
        <f>ROUND((K32*1000+L32*1250+M32*1000)*0.23*0.3/10000,0)</f>
        <v>190</v>
      </c>
      <c r="R32" s="12"/>
      <c r="S32" s="12">
        <f t="shared" si="14"/>
        <v>127</v>
      </c>
      <c r="T32" s="12">
        <f t="shared" si="12"/>
        <v>182</v>
      </c>
      <c r="U32" s="12">
        <f t="shared" si="11"/>
        <v>8</v>
      </c>
    </row>
    <row r="33" spans="1:21" ht="15" customHeight="1">
      <c r="A33" s="12" t="s">
        <v>54</v>
      </c>
      <c r="B33" s="11">
        <v>130183</v>
      </c>
      <c r="C33" s="31">
        <v>0.15</v>
      </c>
      <c r="D33" s="32"/>
      <c r="E33" s="32">
        <v>1</v>
      </c>
      <c r="F33" s="12">
        <f t="shared" si="4"/>
        <v>58560</v>
      </c>
      <c r="G33" s="12">
        <v>42175</v>
      </c>
      <c r="H33" s="12">
        <v>16297</v>
      </c>
      <c r="I33" s="12">
        <v>88</v>
      </c>
      <c r="J33" s="12">
        <f t="shared" si="5"/>
        <v>15476</v>
      </c>
      <c r="K33" s="12">
        <v>2074</v>
      </c>
      <c r="L33" s="12">
        <v>13402</v>
      </c>
      <c r="M33" s="12">
        <v>0</v>
      </c>
      <c r="N33" s="12">
        <v>76</v>
      </c>
      <c r="O33" s="12">
        <v>535929.2899999999</v>
      </c>
      <c r="P33" s="12">
        <f t="shared" si="13"/>
        <v>120</v>
      </c>
      <c r="Q33" s="12">
        <f>ROUND((K33*1000+L33*1250+M33*1000)*0.23*0.3/10000,0)</f>
        <v>130</v>
      </c>
      <c r="R33" s="12"/>
      <c r="S33" s="12">
        <f t="shared" si="14"/>
        <v>87</v>
      </c>
      <c r="T33" s="12">
        <f t="shared" si="12"/>
        <v>85</v>
      </c>
      <c r="U33" s="12">
        <f t="shared" si="11"/>
        <v>45</v>
      </c>
    </row>
    <row r="34" spans="1:21" ht="15" customHeight="1">
      <c r="A34" s="12" t="s">
        <v>55</v>
      </c>
      <c r="B34" s="11">
        <v>130184</v>
      </c>
      <c r="C34" s="31">
        <v>0.23</v>
      </c>
      <c r="D34" s="32"/>
      <c r="E34" s="32">
        <v>1</v>
      </c>
      <c r="F34" s="12">
        <f t="shared" si="4"/>
        <v>71853</v>
      </c>
      <c r="G34" s="12">
        <v>51074</v>
      </c>
      <c r="H34" s="12">
        <v>20720</v>
      </c>
      <c r="I34" s="12">
        <v>59</v>
      </c>
      <c r="J34" s="12">
        <f t="shared" si="5"/>
        <v>26090</v>
      </c>
      <c r="K34" s="12">
        <v>9190</v>
      </c>
      <c r="L34" s="12">
        <v>16850</v>
      </c>
      <c r="M34" s="12">
        <v>50</v>
      </c>
      <c r="N34" s="12">
        <v>37</v>
      </c>
      <c r="O34" s="12">
        <v>593257.5700000001</v>
      </c>
      <c r="P34" s="12">
        <f t="shared" si="13"/>
        <v>192</v>
      </c>
      <c r="Q34" s="12">
        <f>ROUND((K34*1000+L34*1250+M34*1000)*0.23*0.3/10000,0)</f>
        <v>209</v>
      </c>
      <c r="R34" s="12"/>
      <c r="S34" s="12">
        <f t="shared" si="14"/>
        <v>139</v>
      </c>
      <c r="T34" s="12">
        <f t="shared" si="12"/>
        <v>209</v>
      </c>
      <c r="U34" s="12">
        <f t="shared" si="11"/>
        <v>0</v>
      </c>
    </row>
    <row r="35" spans="1:21" ht="15" customHeight="1">
      <c r="A35" s="12" t="s">
        <v>56</v>
      </c>
      <c r="B35" s="11" t="s">
        <v>57</v>
      </c>
      <c r="C35" s="31">
        <v>0.23</v>
      </c>
      <c r="D35" s="32"/>
      <c r="E35" s="32">
        <v>2</v>
      </c>
      <c r="F35" s="12">
        <f t="shared" si="4"/>
        <v>7900</v>
      </c>
      <c r="G35" s="12">
        <v>1231</v>
      </c>
      <c r="H35" s="12">
        <v>6425</v>
      </c>
      <c r="I35" s="12">
        <v>244</v>
      </c>
      <c r="J35" s="12">
        <f t="shared" si="5"/>
        <v>5391</v>
      </c>
      <c r="K35" s="12">
        <v>0</v>
      </c>
      <c r="L35" s="12">
        <v>5269</v>
      </c>
      <c r="M35" s="12">
        <v>122</v>
      </c>
      <c r="N35" s="12">
        <v>0</v>
      </c>
      <c r="O35" s="12">
        <v>30290.51</v>
      </c>
      <c r="P35" s="12">
        <f t="shared" si="13"/>
        <v>43</v>
      </c>
      <c r="Q35" s="12">
        <f>ROUND((K35*1000+L35*1250+M35*1000)*0.23*0.2/10000,0)</f>
        <v>31</v>
      </c>
      <c r="R35" s="12">
        <f>ROUND((K35*1000+L35*1250+M35*1000)*0.23*0.1/10000,0)</f>
        <v>15</v>
      </c>
      <c r="S35" s="12">
        <f t="shared" si="14"/>
        <v>31</v>
      </c>
      <c r="T35" s="12">
        <f>ROUND((K35*1000+L35*1250+M35*1000)*C35*0.2/10000,0)</f>
        <v>31</v>
      </c>
      <c r="U35" s="12">
        <f t="shared" si="11"/>
        <v>0</v>
      </c>
    </row>
    <row r="36" spans="1:21" ht="15" customHeight="1">
      <c r="A36" s="12" t="s">
        <v>58</v>
      </c>
      <c r="B36" s="11" t="s">
        <v>59</v>
      </c>
      <c r="C36" s="31">
        <v>0.1</v>
      </c>
      <c r="D36" s="32"/>
      <c r="E36" s="32">
        <v>2</v>
      </c>
      <c r="F36" s="12">
        <f t="shared" si="4"/>
        <v>31451</v>
      </c>
      <c r="G36" s="12">
        <v>19927</v>
      </c>
      <c r="H36" s="12">
        <v>11524</v>
      </c>
      <c r="I36" s="12">
        <v>0</v>
      </c>
      <c r="J36" s="12">
        <f t="shared" si="5"/>
        <v>11861</v>
      </c>
      <c r="K36" s="12">
        <v>3079</v>
      </c>
      <c r="L36" s="12">
        <v>8782</v>
      </c>
      <c r="M36" s="12">
        <v>0</v>
      </c>
      <c r="N36" s="12">
        <v>0</v>
      </c>
      <c r="O36" s="12">
        <v>176818.67</v>
      </c>
      <c r="P36" s="12">
        <f t="shared" si="13"/>
        <v>89</v>
      </c>
      <c r="Q36" s="12">
        <f>ROUND((K36*1000+L36*1250+M36*1000)*0.23*0.2/10000,0)</f>
        <v>65</v>
      </c>
      <c r="R36" s="12">
        <f>ROUND((K36*1000+L36*1250+M36*1000)*0.23*0.1/10000,0)</f>
        <v>32</v>
      </c>
      <c r="S36" s="12">
        <f t="shared" si="14"/>
        <v>65</v>
      </c>
      <c r="T36" s="12">
        <f>ROUND((K36*1000+L36*1250+M36*1000)*C36*0.2/10000,0)</f>
        <v>28</v>
      </c>
      <c r="U36" s="12">
        <f t="shared" si="11"/>
        <v>37</v>
      </c>
    </row>
    <row r="37" spans="1:21" ht="15" customHeight="1">
      <c r="A37" s="12" t="s">
        <v>60</v>
      </c>
      <c r="B37" s="11" t="s">
        <v>61</v>
      </c>
      <c r="C37" s="31">
        <v>0.04</v>
      </c>
      <c r="D37" s="32"/>
      <c r="E37" s="32">
        <v>2</v>
      </c>
      <c r="F37" s="12">
        <f t="shared" si="4"/>
        <v>4234</v>
      </c>
      <c r="G37" s="12">
        <v>3115</v>
      </c>
      <c r="H37" s="12">
        <v>1119</v>
      </c>
      <c r="I37" s="12">
        <v>0</v>
      </c>
      <c r="J37" s="12">
        <f t="shared" si="5"/>
        <v>1119</v>
      </c>
      <c r="K37" s="12">
        <v>0</v>
      </c>
      <c r="L37" s="12">
        <v>1119</v>
      </c>
      <c r="M37" s="12">
        <v>0</v>
      </c>
      <c r="N37" s="12">
        <v>4</v>
      </c>
      <c r="O37" s="12">
        <v>33427.46000000001</v>
      </c>
      <c r="P37" s="12">
        <f t="shared" si="13"/>
        <v>9</v>
      </c>
      <c r="Q37" s="12">
        <f>ROUND((K37*1000+L37*1250+M37*1000)*0.23*0.2/10000,0)</f>
        <v>6</v>
      </c>
      <c r="R37" s="12">
        <f>ROUND((K37*1000+L37*1250+M37*1000)*0.23*0.1/10000,0)</f>
        <v>3</v>
      </c>
      <c r="S37" s="12">
        <f t="shared" si="14"/>
        <v>6</v>
      </c>
      <c r="T37" s="12">
        <f>ROUND((K37*1000+L37*1250+M37*1000)*C37*0.2/10000,0)</f>
        <v>1</v>
      </c>
      <c r="U37" s="12">
        <f t="shared" si="11"/>
        <v>5</v>
      </c>
    </row>
    <row r="38" spans="1:21" s="14" customFormat="1" ht="15" customHeight="1">
      <c r="A38" s="26" t="s">
        <v>62</v>
      </c>
      <c r="B38" s="27" t="s">
        <v>63</v>
      </c>
      <c r="C38" s="24"/>
      <c r="D38" s="24"/>
      <c r="E38" s="24" t="s">
        <v>26</v>
      </c>
      <c r="F38" s="30">
        <f aca="true" t="shared" si="15" ref="F38:U38">SUM(F39:F58)</f>
        <v>774293</v>
      </c>
      <c r="G38" s="30">
        <f t="shared" si="15"/>
        <v>523704</v>
      </c>
      <c r="H38" s="30">
        <f t="shared" si="15"/>
        <v>249439</v>
      </c>
      <c r="I38" s="30">
        <f t="shared" si="15"/>
        <v>1150</v>
      </c>
      <c r="J38" s="30">
        <f t="shared" si="15"/>
        <v>102176</v>
      </c>
      <c r="K38" s="30">
        <f t="shared" si="15"/>
        <v>17431</v>
      </c>
      <c r="L38" s="30">
        <f t="shared" si="15"/>
        <v>84043</v>
      </c>
      <c r="M38" s="30">
        <f t="shared" si="15"/>
        <v>702</v>
      </c>
      <c r="N38" s="30">
        <f t="shared" si="15"/>
        <v>124</v>
      </c>
      <c r="O38" s="30">
        <f t="shared" si="15"/>
        <v>5817768.72</v>
      </c>
      <c r="P38" s="30">
        <f t="shared" si="15"/>
        <v>783</v>
      </c>
      <c r="Q38" s="30">
        <f t="shared" si="15"/>
        <v>778</v>
      </c>
      <c r="R38" s="30">
        <f t="shared" si="15"/>
        <v>72</v>
      </c>
      <c r="S38" s="30">
        <f t="shared" si="15"/>
        <v>566</v>
      </c>
      <c r="T38" s="30">
        <f t="shared" si="15"/>
        <v>464</v>
      </c>
      <c r="U38" s="30">
        <f t="shared" si="15"/>
        <v>314</v>
      </c>
    </row>
    <row r="39" spans="1:21" ht="15" customHeight="1">
      <c r="A39" s="12" t="s">
        <v>64</v>
      </c>
      <c r="B39" s="11">
        <v>130202</v>
      </c>
      <c r="C39" s="31">
        <v>0.1</v>
      </c>
      <c r="D39" s="32"/>
      <c r="E39" s="32">
        <v>2</v>
      </c>
      <c r="F39" s="12">
        <f aca="true" t="shared" si="16" ref="F39:F58">G39+H39+I39</f>
        <v>27756</v>
      </c>
      <c r="G39" s="12">
        <v>17577</v>
      </c>
      <c r="H39" s="12">
        <v>10112</v>
      </c>
      <c r="I39" s="12">
        <v>67</v>
      </c>
      <c r="J39" s="12">
        <f aca="true" t="shared" si="17" ref="J39:J58">K39+L39+M39</f>
        <v>1288</v>
      </c>
      <c r="K39" s="12">
        <v>0</v>
      </c>
      <c r="L39" s="12">
        <v>1288</v>
      </c>
      <c r="M39" s="12">
        <v>0</v>
      </c>
      <c r="N39" s="12">
        <v>0</v>
      </c>
      <c r="O39" s="12">
        <v>259350.86</v>
      </c>
      <c r="P39" s="12">
        <f aca="true" t="shared" si="18" ref="P39:P58">ROUND((K39*1000+L39*1250+M39*1000)*0.23*0.27614/10000,0)</f>
        <v>10</v>
      </c>
      <c r="Q39" s="12">
        <f aca="true" t="shared" si="19" ref="Q39:Q45">ROUND((K39*1000+L39*1250+M39*1000)*0.23*0.2/10000,0)</f>
        <v>7</v>
      </c>
      <c r="R39" s="12">
        <f aca="true" t="shared" si="20" ref="R39:R45">ROUND((K39*1000+L39*1250+M39*1000)*0.23*0.1/10000,0)</f>
        <v>4</v>
      </c>
      <c r="S39" s="12">
        <f aca="true" t="shared" si="21" ref="S39:S58">ROUND((K39*1000+L39*1250+M39*1000)*0.23*0.2/10000,0)</f>
        <v>7</v>
      </c>
      <c r="T39" s="12">
        <f aca="true" t="shared" si="22" ref="T39:T45">ROUND((K39*1000+L39*1250+M39*1000)*C39*0.2/10000,0)</f>
        <v>3</v>
      </c>
      <c r="U39" s="12">
        <f aca="true" t="shared" si="23" ref="U39:U58">Q39-T39</f>
        <v>4</v>
      </c>
    </row>
    <row r="40" spans="1:21" ht="15" customHeight="1">
      <c r="A40" s="12" t="s">
        <v>65</v>
      </c>
      <c r="B40" s="11">
        <v>130203</v>
      </c>
      <c r="C40" s="33">
        <v>0.002</v>
      </c>
      <c r="D40" s="32"/>
      <c r="E40" s="32">
        <v>2</v>
      </c>
      <c r="F40" s="12">
        <f t="shared" si="16"/>
        <v>66367</v>
      </c>
      <c r="G40" s="12">
        <v>46311</v>
      </c>
      <c r="H40" s="12">
        <v>20056</v>
      </c>
      <c r="I40" s="12">
        <v>0</v>
      </c>
      <c r="J40" s="12">
        <f t="shared" si="17"/>
        <v>1843</v>
      </c>
      <c r="K40" s="12">
        <v>621</v>
      </c>
      <c r="L40" s="12">
        <v>1222</v>
      </c>
      <c r="M40" s="12">
        <v>0</v>
      </c>
      <c r="N40" s="12">
        <v>0</v>
      </c>
      <c r="O40" s="12">
        <v>471091.68</v>
      </c>
      <c r="P40" s="12">
        <f t="shared" si="18"/>
        <v>14</v>
      </c>
      <c r="Q40" s="12">
        <f t="shared" si="19"/>
        <v>10</v>
      </c>
      <c r="R40" s="12">
        <f t="shared" si="20"/>
        <v>5</v>
      </c>
      <c r="S40" s="12">
        <f t="shared" si="21"/>
        <v>10</v>
      </c>
      <c r="T40" s="12">
        <f t="shared" si="22"/>
        <v>0</v>
      </c>
      <c r="U40" s="12">
        <f t="shared" si="23"/>
        <v>10</v>
      </c>
    </row>
    <row r="41" spans="1:21" ht="15" customHeight="1">
      <c r="A41" s="12" t="s">
        <v>66</v>
      </c>
      <c r="B41" s="11">
        <v>130204</v>
      </c>
      <c r="C41" s="31">
        <v>0.23</v>
      </c>
      <c r="D41" s="32"/>
      <c r="E41" s="32">
        <v>2</v>
      </c>
      <c r="F41" s="12">
        <f t="shared" si="16"/>
        <v>21805</v>
      </c>
      <c r="G41" s="12">
        <v>14632</v>
      </c>
      <c r="H41" s="12">
        <v>7078</v>
      </c>
      <c r="I41" s="12">
        <v>95</v>
      </c>
      <c r="J41" s="12">
        <f t="shared" si="17"/>
        <v>549</v>
      </c>
      <c r="K41" s="12">
        <v>80</v>
      </c>
      <c r="L41" s="12">
        <v>414</v>
      </c>
      <c r="M41" s="12">
        <v>55</v>
      </c>
      <c r="N41" s="12">
        <v>0</v>
      </c>
      <c r="O41" s="12">
        <v>202797.45</v>
      </c>
      <c r="P41" s="12">
        <f t="shared" si="18"/>
        <v>4</v>
      </c>
      <c r="Q41" s="12">
        <f t="shared" si="19"/>
        <v>3</v>
      </c>
      <c r="R41" s="12">
        <f t="shared" si="20"/>
        <v>2</v>
      </c>
      <c r="S41" s="12">
        <f t="shared" si="21"/>
        <v>3</v>
      </c>
      <c r="T41" s="12">
        <f t="shared" si="22"/>
        <v>3</v>
      </c>
      <c r="U41" s="12">
        <f t="shared" si="23"/>
        <v>0</v>
      </c>
    </row>
    <row r="42" spans="1:21" ht="15" customHeight="1">
      <c r="A42" s="12" t="s">
        <v>67</v>
      </c>
      <c r="B42" s="11">
        <v>130205</v>
      </c>
      <c r="C42" s="31">
        <v>0.1</v>
      </c>
      <c r="D42" s="32"/>
      <c r="E42" s="32">
        <v>2</v>
      </c>
      <c r="F42" s="12">
        <f t="shared" si="16"/>
        <v>23532</v>
      </c>
      <c r="G42" s="12">
        <v>15632</v>
      </c>
      <c r="H42" s="12">
        <v>7900</v>
      </c>
      <c r="I42" s="12">
        <v>0</v>
      </c>
      <c r="J42" s="12">
        <f t="shared" si="17"/>
        <v>1545</v>
      </c>
      <c r="K42" s="12">
        <v>246</v>
      </c>
      <c r="L42" s="12">
        <v>1299</v>
      </c>
      <c r="M42" s="12">
        <v>0</v>
      </c>
      <c r="N42" s="12">
        <v>4</v>
      </c>
      <c r="O42" s="12">
        <v>223227.42999999996</v>
      </c>
      <c r="P42" s="12">
        <f t="shared" si="18"/>
        <v>12</v>
      </c>
      <c r="Q42" s="12">
        <f t="shared" si="19"/>
        <v>9</v>
      </c>
      <c r="R42" s="12">
        <f t="shared" si="20"/>
        <v>4</v>
      </c>
      <c r="S42" s="12">
        <f t="shared" si="21"/>
        <v>9</v>
      </c>
      <c r="T42" s="12">
        <f t="shared" si="22"/>
        <v>4</v>
      </c>
      <c r="U42" s="12">
        <f t="shared" si="23"/>
        <v>5</v>
      </c>
    </row>
    <row r="43" spans="1:21" ht="15" customHeight="1">
      <c r="A43" s="12" t="s">
        <v>68</v>
      </c>
      <c r="B43" s="11">
        <v>130207</v>
      </c>
      <c r="C43" s="31">
        <v>0.16</v>
      </c>
      <c r="D43" s="32"/>
      <c r="E43" s="32"/>
      <c r="F43" s="12">
        <f t="shared" si="16"/>
        <v>52072</v>
      </c>
      <c r="G43" s="12">
        <v>33942</v>
      </c>
      <c r="H43" s="12">
        <v>18060</v>
      </c>
      <c r="I43" s="12">
        <v>70</v>
      </c>
      <c r="J43" s="12">
        <f t="shared" si="17"/>
        <v>4820</v>
      </c>
      <c r="K43" s="12">
        <v>0</v>
      </c>
      <c r="L43" s="12">
        <v>4771</v>
      </c>
      <c r="M43" s="12">
        <v>49</v>
      </c>
      <c r="N43" s="12">
        <v>0</v>
      </c>
      <c r="O43" s="12">
        <v>450525.06</v>
      </c>
      <c r="P43" s="12">
        <f t="shared" si="18"/>
        <v>38</v>
      </c>
      <c r="Q43" s="12">
        <f t="shared" si="19"/>
        <v>28</v>
      </c>
      <c r="R43" s="12">
        <f t="shared" si="20"/>
        <v>14</v>
      </c>
      <c r="S43" s="12">
        <f t="shared" si="21"/>
        <v>28</v>
      </c>
      <c r="T43" s="12">
        <f t="shared" si="22"/>
        <v>19</v>
      </c>
      <c r="U43" s="12">
        <f t="shared" si="23"/>
        <v>9</v>
      </c>
    </row>
    <row r="44" spans="1:21" ht="15" customHeight="1">
      <c r="A44" s="12" t="s">
        <v>69</v>
      </c>
      <c r="B44" s="11">
        <v>130208</v>
      </c>
      <c r="C44" s="31">
        <v>0.12</v>
      </c>
      <c r="D44" s="32"/>
      <c r="E44" s="32">
        <v>2</v>
      </c>
      <c r="F44" s="12">
        <f t="shared" si="16"/>
        <v>83590</v>
      </c>
      <c r="G44" s="12">
        <v>58445</v>
      </c>
      <c r="H44" s="12">
        <v>25022</v>
      </c>
      <c r="I44" s="12">
        <v>123</v>
      </c>
      <c r="J44" s="12">
        <f t="shared" si="17"/>
        <v>10872</v>
      </c>
      <c r="K44" s="12">
        <v>1178</v>
      </c>
      <c r="L44" s="12">
        <v>9659</v>
      </c>
      <c r="M44" s="12">
        <v>35</v>
      </c>
      <c r="N44" s="12">
        <v>14</v>
      </c>
      <c r="O44" s="12">
        <v>537428.49</v>
      </c>
      <c r="P44" s="12">
        <f t="shared" si="18"/>
        <v>84</v>
      </c>
      <c r="Q44" s="12">
        <f t="shared" si="19"/>
        <v>61</v>
      </c>
      <c r="R44" s="12">
        <f t="shared" si="20"/>
        <v>31</v>
      </c>
      <c r="S44" s="12">
        <f t="shared" si="21"/>
        <v>61</v>
      </c>
      <c r="T44" s="12">
        <f t="shared" si="22"/>
        <v>32</v>
      </c>
      <c r="U44" s="12">
        <f t="shared" si="23"/>
        <v>29</v>
      </c>
    </row>
    <row r="45" spans="1:21" ht="15" customHeight="1">
      <c r="A45" s="12" t="s">
        <v>70</v>
      </c>
      <c r="B45" s="11">
        <v>130209</v>
      </c>
      <c r="C45" s="31">
        <v>0.15</v>
      </c>
      <c r="D45" s="32"/>
      <c r="E45" s="32"/>
      <c r="F45" s="12">
        <f t="shared" si="16"/>
        <v>15657</v>
      </c>
      <c r="G45" s="12">
        <v>10676</v>
      </c>
      <c r="H45" s="12">
        <v>4958</v>
      </c>
      <c r="I45" s="12">
        <v>23</v>
      </c>
      <c r="J45" s="12">
        <f t="shared" si="17"/>
        <v>2361</v>
      </c>
      <c r="K45" s="12">
        <v>169</v>
      </c>
      <c r="L45" s="12">
        <v>2192</v>
      </c>
      <c r="M45" s="12">
        <v>0</v>
      </c>
      <c r="N45" s="12">
        <v>0</v>
      </c>
      <c r="O45" s="12">
        <v>140534.53</v>
      </c>
      <c r="P45" s="12">
        <f t="shared" si="18"/>
        <v>18</v>
      </c>
      <c r="Q45" s="12">
        <f t="shared" si="19"/>
        <v>13</v>
      </c>
      <c r="R45" s="12">
        <f t="shared" si="20"/>
        <v>7</v>
      </c>
      <c r="S45" s="12">
        <f t="shared" si="21"/>
        <v>13</v>
      </c>
      <c r="T45" s="12">
        <f t="shared" si="22"/>
        <v>9</v>
      </c>
      <c r="U45" s="12">
        <f t="shared" si="23"/>
        <v>4</v>
      </c>
    </row>
    <row r="46" spans="1:21" ht="15" customHeight="1">
      <c r="A46" s="12" t="s">
        <v>71</v>
      </c>
      <c r="B46" s="11">
        <v>130223</v>
      </c>
      <c r="C46" s="31">
        <v>0.06</v>
      </c>
      <c r="D46" s="32"/>
      <c r="E46" s="32">
        <v>1</v>
      </c>
      <c r="F46" s="12">
        <f t="shared" si="16"/>
        <v>58855</v>
      </c>
      <c r="G46" s="12">
        <v>40400</v>
      </c>
      <c r="H46" s="12">
        <v>18400</v>
      </c>
      <c r="I46" s="12">
        <v>55</v>
      </c>
      <c r="J46" s="12">
        <f t="shared" si="17"/>
        <v>10338</v>
      </c>
      <c r="K46" s="12">
        <v>1597</v>
      </c>
      <c r="L46" s="12">
        <v>8719</v>
      </c>
      <c r="M46" s="12">
        <v>22</v>
      </c>
      <c r="N46" s="12">
        <v>0</v>
      </c>
      <c r="O46" s="12">
        <v>448651.76000000007</v>
      </c>
      <c r="P46" s="12">
        <f t="shared" si="18"/>
        <v>80</v>
      </c>
      <c r="Q46" s="12">
        <f aca="true" t="shared" si="24" ref="Q46:Q52">ROUND((K46*1000+L46*1250+M46*1000)*0.23*0.3/10000,0)</f>
        <v>86</v>
      </c>
      <c r="R46" s="12"/>
      <c r="S46" s="12">
        <f t="shared" si="21"/>
        <v>58</v>
      </c>
      <c r="T46" s="12">
        <f aca="true" t="shared" si="25" ref="T46:T52">ROUND((K46*1000+L46*1250+M46*1000)*C46*0.3/10000,0)</f>
        <v>23</v>
      </c>
      <c r="U46" s="12">
        <f t="shared" si="23"/>
        <v>63</v>
      </c>
    </row>
    <row r="47" spans="1:21" ht="15" customHeight="1">
      <c r="A47" s="12" t="s">
        <v>72</v>
      </c>
      <c r="B47" s="11">
        <v>130224</v>
      </c>
      <c r="C47" s="31">
        <v>0.11</v>
      </c>
      <c r="D47" s="32"/>
      <c r="E47" s="32">
        <v>1</v>
      </c>
      <c r="F47" s="12">
        <f t="shared" si="16"/>
        <v>50984</v>
      </c>
      <c r="G47" s="12">
        <v>31384</v>
      </c>
      <c r="H47" s="12">
        <v>19501</v>
      </c>
      <c r="I47" s="12">
        <v>99</v>
      </c>
      <c r="J47" s="12">
        <f t="shared" si="17"/>
        <v>3857</v>
      </c>
      <c r="K47" s="12">
        <v>763</v>
      </c>
      <c r="L47" s="12">
        <v>3035</v>
      </c>
      <c r="M47" s="12">
        <v>59</v>
      </c>
      <c r="N47" s="12">
        <v>10</v>
      </c>
      <c r="O47" s="12">
        <v>401157.6099999999</v>
      </c>
      <c r="P47" s="12">
        <f t="shared" si="18"/>
        <v>29</v>
      </c>
      <c r="Q47" s="12">
        <f t="shared" si="24"/>
        <v>32</v>
      </c>
      <c r="R47" s="12"/>
      <c r="S47" s="12">
        <f t="shared" si="21"/>
        <v>21</v>
      </c>
      <c r="T47" s="12">
        <f t="shared" si="25"/>
        <v>15</v>
      </c>
      <c r="U47" s="12">
        <f t="shared" si="23"/>
        <v>17</v>
      </c>
    </row>
    <row r="48" spans="1:21" ht="15" customHeight="1">
      <c r="A48" s="12" t="s">
        <v>73</v>
      </c>
      <c r="B48" s="11">
        <v>130225</v>
      </c>
      <c r="C48" s="31">
        <v>0.33</v>
      </c>
      <c r="D48" s="32"/>
      <c r="E48" s="32">
        <v>1</v>
      </c>
      <c r="F48" s="12">
        <f t="shared" si="16"/>
        <v>29229</v>
      </c>
      <c r="G48" s="12">
        <v>17398</v>
      </c>
      <c r="H48" s="12">
        <v>11735</v>
      </c>
      <c r="I48" s="12">
        <v>96</v>
      </c>
      <c r="J48" s="12">
        <f t="shared" si="17"/>
        <v>3151</v>
      </c>
      <c r="K48" s="12">
        <v>45</v>
      </c>
      <c r="L48" s="12">
        <v>3010</v>
      </c>
      <c r="M48" s="12">
        <v>96</v>
      </c>
      <c r="N48" s="12">
        <v>0</v>
      </c>
      <c r="O48" s="12">
        <v>256066.87999999998</v>
      </c>
      <c r="P48" s="12">
        <f t="shared" si="18"/>
        <v>25</v>
      </c>
      <c r="Q48" s="12">
        <f t="shared" si="24"/>
        <v>27</v>
      </c>
      <c r="R48" s="12"/>
      <c r="S48" s="12">
        <f t="shared" si="21"/>
        <v>18</v>
      </c>
      <c r="T48" s="12">
        <f t="shared" si="25"/>
        <v>39</v>
      </c>
      <c r="U48" s="12">
        <f t="shared" si="23"/>
        <v>-12</v>
      </c>
    </row>
    <row r="49" spans="1:21" ht="15" customHeight="1">
      <c r="A49" s="12" t="s">
        <v>74</v>
      </c>
      <c r="B49" s="11">
        <v>130227</v>
      </c>
      <c r="C49" s="31">
        <v>0.16</v>
      </c>
      <c r="D49" s="32"/>
      <c r="E49" s="32">
        <v>1</v>
      </c>
      <c r="F49" s="12">
        <f t="shared" si="16"/>
        <v>50068</v>
      </c>
      <c r="G49" s="12">
        <v>33664</v>
      </c>
      <c r="H49" s="12">
        <v>16329</v>
      </c>
      <c r="I49" s="12">
        <v>75</v>
      </c>
      <c r="J49" s="12">
        <f t="shared" si="17"/>
        <v>18337</v>
      </c>
      <c r="K49" s="12">
        <v>6779</v>
      </c>
      <c r="L49" s="12">
        <v>11483</v>
      </c>
      <c r="M49" s="12">
        <v>75</v>
      </c>
      <c r="N49" s="12">
        <v>43</v>
      </c>
      <c r="O49" s="12">
        <v>428308.45</v>
      </c>
      <c r="P49" s="12">
        <f t="shared" si="18"/>
        <v>135</v>
      </c>
      <c r="Q49" s="12">
        <f t="shared" si="24"/>
        <v>146</v>
      </c>
      <c r="R49" s="12"/>
      <c r="S49" s="12">
        <f t="shared" si="21"/>
        <v>98</v>
      </c>
      <c r="T49" s="12">
        <f t="shared" si="25"/>
        <v>102</v>
      </c>
      <c r="U49" s="12">
        <f t="shared" si="23"/>
        <v>44</v>
      </c>
    </row>
    <row r="50" spans="1:21" ht="15" customHeight="1">
      <c r="A50" s="12" t="s">
        <v>75</v>
      </c>
      <c r="B50" s="11">
        <v>130229</v>
      </c>
      <c r="C50" s="31">
        <v>0.18</v>
      </c>
      <c r="D50" s="32"/>
      <c r="E50" s="32">
        <v>1</v>
      </c>
      <c r="F50" s="12">
        <f t="shared" si="16"/>
        <v>76207</v>
      </c>
      <c r="G50" s="12">
        <v>52134</v>
      </c>
      <c r="H50" s="12">
        <v>23970</v>
      </c>
      <c r="I50" s="12">
        <v>103</v>
      </c>
      <c r="J50" s="12">
        <f t="shared" si="17"/>
        <v>20323</v>
      </c>
      <c r="K50" s="12">
        <v>2029</v>
      </c>
      <c r="L50" s="12">
        <v>18241</v>
      </c>
      <c r="M50" s="12">
        <v>53</v>
      </c>
      <c r="N50" s="12">
        <v>0</v>
      </c>
      <c r="O50" s="12">
        <v>534252.7100000001</v>
      </c>
      <c r="P50" s="12">
        <f t="shared" si="18"/>
        <v>158</v>
      </c>
      <c r="Q50" s="12">
        <f t="shared" si="24"/>
        <v>172</v>
      </c>
      <c r="R50" s="12"/>
      <c r="S50" s="12">
        <f t="shared" si="21"/>
        <v>114</v>
      </c>
      <c r="T50" s="12">
        <f t="shared" si="25"/>
        <v>134</v>
      </c>
      <c r="U50" s="12">
        <f t="shared" si="23"/>
        <v>38</v>
      </c>
    </row>
    <row r="51" spans="1:21" ht="15" customHeight="1">
      <c r="A51" s="12" t="s">
        <v>76</v>
      </c>
      <c r="B51" s="11">
        <v>130281</v>
      </c>
      <c r="C51" s="31">
        <v>0.1</v>
      </c>
      <c r="D51" s="32"/>
      <c r="E51" s="32">
        <v>1</v>
      </c>
      <c r="F51" s="12">
        <f t="shared" si="16"/>
        <v>92512</v>
      </c>
      <c r="G51" s="12">
        <v>62951</v>
      </c>
      <c r="H51" s="12">
        <v>29520</v>
      </c>
      <c r="I51" s="12">
        <v>41</v>
      </c>
      <c r="J51" s="12">
        <f t="shared" si="17"/>
        <v>14415</v>
      </c>
      <c r="K51" s="12">
        <v>2444</v>
      </c>
      <c r="L51" s="12">
        <v>11953</v>
      </c>
      <c r="M51" s="12">
        <v>18</v>
      </c>
      <c r="N51" s="12">
        <v>41</v>
      </c>
      <c r="O51" s="12">
        <v>576889.96</v>
      </c>
      <c r="P51" s="12">
        <f t="shared" si="18"/>
        <v>111</v>
      </c>
      <c r="Q51" s="12">
        <f t="shared" si="24"/>
        <v>120</v>
      </c>
      <c r="R51" s="12"/>
      <c r="S51" s="12">
        <f t="shared" si="21"/>
        <v>80</v>
      </c>
      <c r="T51" s="12">
        <f t="shared" si="25"/>
        <v>52</v>
      </c>
      <c r="U51" s="12">
        <f t="shared" si="23"/>
        <v>68</v>
      </c>
    </row>
    <row r="52" spans="1:21" ht="15" customHeight="1">
      <c r="A52" s="12" t="s">
        <v>77</v>
      </c>
      <c r="B52" s="11">
        <v>130283</v>
      </c>
      <c r="C52" s="34">
        <v>0.092</v>
      </c>
      <c r="D52" s="32"/>
      <c r="E52" s="32">
        <v>1</v>
      </c>
      <c r="F52" s="12">
        <f t="shared" si="16"/>
        <v>95012</v>
      </c>
      <c r="G52" s="12">
        <v>66873</v>
      </c>
      <c r="H52" s="12">
        <v>28001</v>
      </c>
      <c r="I52" s="12">
        <v>138</v>
      </c>
      <c r="J52" s="12">
        <f t="shared" si="17"/>
        <v>6622</v>
      </c>
      <c r="K52" s="12">
        <v>1480</v>
      </c>
      <c r="L52" s="12">
        <v>5067</v>
      </c>
      <c r="M52" s="12">
        <v>75</v>
      </c>
      <c r="N52" s="12">
        <v>11</v>
      </c>
      <c r="O52" s="12">
        <v>628289.47</v>
      </c>
      <c r="P52" s="12">
        <f t="shared" si="18"/>
        <v>50</v>
      </c>
      <c r="Q52" s="12">
        <f t="shared" si="24"/>
        <v>54</v>
      </c>
      <c r="R52" s="12"/>
      <c r="S52" s="12">
        <f t="shared" si="21"/>
        <v>36</v>
      </c>
      <c r="T52" s="12">
        <f t="shared" si="25"/>
        <v>22</v>
      </c>
      <c r="U52" s="12">
        <f t="shared" si="23"/>
        <v>32</v>
      </c>
    </row>
    <row r="53" spans="1:21" ht="15" customHeight="1">
      <c r="A53" s="12" t="s">
        <v>56</v>
      </c>
      <c r="B53" s="11" t="s">
        <v>78</v>
      </c>
      <c r="C53" s="31">
        <v>0.23</v>
      </c>
      <c r="D53" s="32"/>
      <c r="E53" s="32">
        <v>2</v>
      </c>
      <c r="F53" s="12">
        <f t="shared" si="16"/>
        <v>3648</v>
      </c>
      <c r="G53" s="12">
        <v>1854</v>
      </c>
      <c r="H53" s="12">
        <v>1629</v>
      </c>
      <c r="I53" s="12">
        <v>165</v>
      </c>
      <c r="J53" s="12">
        <f t="shared" si="17"/>
        <v>651</v>
      </c>
      <c r="K53" s="12">
        <v>0</v>
      </c>
      <c r="L53" s="12">
        <v>486</v>
      </c>
      <c r="M53" s="12">
        <v>165</v>
      </c>
      <c r="N53" s="12">
        <v>0</v>
      </c>
      <c r="O53" s="12">
        <v>22569.86</v>
      </c>
      <c r="P53" s="12">
        <f t="shared" si="18"/>
        <v>5</v>
      </c>
      <c r="Q53" s="12">
        <f aca="true" t="shared" si="26" ref="Q53:Q58">ROUND((K53*1000+L53*1250+M53*1000)*0.23*0.2/10000,0)</f>
        <v>4</v>
      </c>
      <c r="R53" s="12">
        <f aca="true" t="shared" si="27" ref="R53:R58">ROUND((K53*1000+L53*1250+M53*1000)*0.23*0.1/10000,0)</f>
        <v>2</v>
      </c>
      <c r="S53" s="12">
        <f t="shared" si="21"/>
        <v>4</v>
      </c>
      <c r="T53" s="12">
        <f aca="true" t="shared" si="28" ref="T53:T58">ROUND((K53*1000+L53*1250+M53*1000)*C53*0.2/10000,0)</f>
        <v>4</v>
      </c>
      <c r="U53" s="12">
        <f t="shared" si="23"/>
        <v>0</v>
      </c>
    </row>
    <row r="54" spans="1:21" ht="15" customHeight="1">
      <c r="A54" s="12" t="s">
        <v>79</v>
      </c>
      <c r="B54" s="11" t="s">
        <v>80</v>
      </c>
      <c r="C54" s="31">
        <v>0.15</v>
      </c>
      <c r="D54" s="32"/>
      <c r="E54" s="32"/>
      <c r="F54" s="12">
        <f t="shared" si="16"/>
        <v>3542</v>
      </c>
      <c r="G54" s="12">
        <v>2760</v>
      </c>
      <c r="H54" s="12">
        <v>782</v>
      </c>
      <c r="I54" s="12">
        <v>0</v>
      </c>
      <c r="J54" s="12">
        <f t="shared" si="17"/>
        <v>86</v>
      </c>
      <c r="K54" s="12">
        <v>0</v>
      </c>
      <c r="L54" s="12">
        <v>86</v>
      </c>
      <c r="M54" s="12">
        <v>0</v>
      </c>
      <c r="N54" s="12">
        <v>1</v>
      </c>
      <c r="O54" s="12">
        <v>32891.270000000004</v>
      </c>
      <c r="P54" s="12">
        <f t="shared" si="18"/>
        <v>1</v>
      </c>
      <c r="Q54" s="12">
        <f t="shared" si="26"/>
        <v>0</v>
      </c>
      <c r="R54" s="12">
        <f t="shared" si="27"/>
        <v>0</v>
      </c>
      <c r="S54" s="12">
        <f t="shared" si="21"/>
        <v>0</v>
      </c>
      <c r="T54" s="12">
        <f t="shared" si="28"/>
        <v>0</v>
      </c>
      <c r="U54" s="12">
        <f t="shared" si="23"/>
        <v>0</v>
      </c>
    </row>
    <row r="55" spans="1:21" ht="15" customHeight="1">
      <c r="A55" s="12" t="s">
        <v>81</v>
      </c>
      <c r="B55" s="11" t="s">
        <v>82</v>
      </c>
      <c r="C55" s="31">
        <v>0.1</v>
      </c>
      <c r="D55" s="32"/>
      <c r="E55" s="32"/>
      <c r="F55" s="12">
        <f t="shared" si="16"/>
        <v>3518</v>
      </c>
      <c r="G55" s="12">
        <v>2424</v>
      </c>
      <c r="H55" s="12">
        <v>1094</v>
      </c>
      <c r="I55" s="12">
        <v>0</v>
      </c>
      <c r="J55" s="12">
        <f t="shared" si="17"/>
        <v>384</v>
      </c>
      <c r="K55" s="12">
        <v>0</v>
      </c>
      <c r="L55" s="12">
        <v>384</v>
      </c>
      <c r="M55" s="12">
        <v>0</v>
      </c>
      <c r="N55" s="12">
        <v>0</v>
      </c>
      <c r="O55" s="12">
        <v>40504.29</v>
      </c>
      <c r="P55" s="12">
        <f t="shared" si="18"/>
        <v>3</v>
      </c>
      <c r="Q55" s="12">
        <f t="shared" si="26"/>
        <v>2</v>
      </c>
      <c r="R55" s="12">
        <f t="shared" si="27"/>
        <v>1</v>
      </c>
      <c r="S55" s="12">
        <f t="shared" si="21"/>
        <v>2</v>
      </c>
      <c r="T55" s="12">
        <f t="shared" si="28"/>
        <v>1</v>
      </c>
      <c r="U55" s="12">
        <f t="shared" si="23"/>
        <v>1</v>
      </c>
    </row>
    <row r="56" spans="1:21" ht="15" customHeight="1">
      <c r="A56" s="12" t="s">
        <v>83</v>
      </c>
      <c r="B56" s="11" t="s">
        <v>84</v>
      </c>
      <c r="C56" s="31">
        <v>0.15</v>
      </c>
      <c r="D56" s="32"/>
      <c r="E56" s="32">
        <v>2</v>
      </c>
      <c r="F56" s="12">
        <f t="shared" si="16"/>
        <v>6509</v>
      </c>
      <c r="G56" s="12">
        <v>5054</v>
      </c>
      <c r="H56" s="12">
        <v>1455</v>
      </c>
      <c r="I56" s="12">
        <v>0</v>
      </c>
      <c r="J56" s="12">
        <f t="shared" si="17"/>
        <v>506</v>
      </c>
      <c r="K56" s="12">
        <v>0</v>
      </c>
      <c r="L56" s="12">
        <v>506</v>
      </c>
      <c r="M56" s="12">
        <v>0</v>
      </c>
      <c r="N56" s="12">
        <v>0</v>
      </c>
      <c r="O56" s="12">
        <v>55179.66</v>
      </c>
      <c r="P56" s="12">
        <f t="shared" si="18"/>
        <v>4</v>
      </c>
      <c r="Q56" s="12">
        <f t="shared" si="26"/>
        <v>3</v>
      </c>
      <c r="R56" s="12">
        <f t="shared" si="27"/>
        <v>1</v>
      </c>
      <c r="S56" s="12">
        <f t="shared" si="21"/>
        <v>3</v>
      </c>
      <c r="T56" s="12">
        <f t="shared" si="28"/>
        <v>2</v>
      </c>
      <c r="U56" s="12">
        <f t="shared" si="23"/>
        <v>1</v>
      </c>
    </row>
    <row r="57" spans="1:21" ht="15" customHeight="1">
      <c r="A57" s="12" t="s">
        <v>85</v>
      </c>
      <c r="B57" s="11" t="s">
        <v>86</v>
      </c>
      <c r="C57" s="35"/>
      <c r="D57" s="32"/>
      <c r="E57" s="32">
        <v>2</v>
      </c>
      <c r="F57" s="12">
        <f t="shared" si="16"/>
        <v>4470</v>
      </c>
      <c r="G57" s="12">
        <v>3278</v>
      </c>
      <c r="H57" s="12">
        <v>1192</v>
      </c>
      <c r="I57" s="12">
        <v>0</v>
      </c>
      <c r="J57" s="12">
        <f t="shared" si="17"/>
        <v>200</v>
      </c>
      <c r="K57" s="12">
        <v>0</v>
      </c>
      <c r="L57" s="12">
        <v>200</v>
      </c>
      <c r="M57" s="12">
        <v>0</v>
      </c>
      <c r="N57" s="12">
        <v>0</v>
      </c>
      <c r="O57" s="12">
        <v>42289.17999999999</v>
      </c>
      <c r="P57" s="12">
        <f t="shared" si="18"/>
        <v>2</v>
      </c>
      <c r="Q57" s="12">
        <f t="shared" si="26"/>
        <v>1</v>
      </c>
      <c r="R57" s="12">
        <f t="shared" si="27"/>
        <v>1</v>
      </c>
      <c r="S57" s="12">
        <f t="shared" si="21"/>
        <v>1</v>
      </c>
      <c r="T57" s="12">
        <f t="shared" si="28"/>
        <v>0</v>
      </c>
      <c r="U57" s="12">
        <f t="shared" si="23"/>
        <v>1</v>
      </c>
    </row>
    <row r="58" spans="1:21" ht="15" customHeight="1">
      <c r="A58" s="12" t="s">
        <v>87</v>
      </c>
      <c r="B58" s="11" t="s">
        <v>88</v>
      </c>
      <c r="C58" s="31">
        <v>0.15</v>
      </c>
      <c r="D58" s="32"/>
      <c r="E58" s="32">
        <v>2</v>
      </c>
      <c r="F58" s="12">
        <f t="shared" si="16"/>
        <v>8960</v>
      </c>
      <c r="G58" s="12">
        <v>6315</v>
      </c>
      <c r="H58" s="12">
        <v>2645</v>
      </c>
      <c r="I58" s="12">
        <v>0</v>
      </c>
      <c r="J58" s="12">
        <f t="shared" si="17"/>
        <v>28</v>
      </c>
      <c r="K58" s="12">
        <v>0</v>
      </c>
      <c r="L58" s="12">
        <v>28</v>
      </c>
      <c r="M58" s="12">
        <v>0</v>
      </c>
      <c r="N58" s="12">
        <v>0</v>
      </c>
      <c r="O58" s="12">
        <v>65762.12</v>
      </c>
      <c r="P58" s="12">
        <f t="shared" si="18"/>
        <v>0</v>
      </c>
      <c r="Q58" s="12">
        <f t="shared" si="26"/>
        <v>0</v>
      </c>
      <c r="R58" s="12">
        <f t="shared" si="27"/>
        <v>0</v>
      </c>
      <c r="S58" s="12">
        <f t="shared" si="21"/>
        <v>0</v>
      </c>
      <c r="T58" s="12">
        <f t="shared" si="28"/>
        <v>0</v>
      </c>
      <c r="U58" s="12">
        <f t="shared" si="23"/>
        <v>0</v>
      </c>
    </row>
    <row r="59" spans="1:21" s="14" customFormat="1" ht="15" customHeight="1">
      <c r="A59" s="26" t="s">
        <v>89</v>
      </c>
      <c r="B59" s="27" t="s">
        <v>90</v>
      </c>
      <c r="C59" s="24"/>
      <c r="D59" s="24"/>
      <c r="E59" s="24" t="s">
        <v>26</v>
      </c>
      <c r="F59" s="30">
        <f aca="true" t="shared" si="29" ref="F59:U59">SUM(F60:F69)</f>
        <v>302020</v>
      </c>
      <c r="G59" s="30">
        <f t="shared" si="29"/>
        <v>205666</v>
      </c>
      <c r="H59" s="30">
        <f t="shared" si="29"/>
        <v>95714</v>
      </c>
      <c r="I59" s="30">
        <f t="shared" si="29"/>
        <v>640</v>
      </c>
      <c r="J59" s="30">
        <f t="shared" si="29"/>
        <v>39234</v>
      </c>
      <c r="K59" s="30">
        <f t="shared" si="29"/>
        <v>9688</v>
      </c>
      <c r="L59" s="30">
        <f t="shared" si="29"/>
        <v>29277</v>
      </c>
      <c r="M59" s="30">
        <f t="shared" si="29"/>
        <v>269</v>
      </c>
      <c r="N59" s="30">
        <f t="shared" si="29"/>
        <v>280</v>
      </c>
      <c r="O59" s="30">
        <f t="shared" si="29"/>
        <v>2489100.57</v>
      </c>
      <c r="P59" s="30">
        <f t="shared" si="29"/>
        <v>336</v>
      </c>
      <c r="Q59" s="30">
        <f t="shared" si="29"/>
        <v>347</v>
      </c>
      <c r="R59" s="30">
        <f t="shared" si="29"/>
        <v>19</v>
      </c>
      <c r="S59" s="30">
        <f t="shared" si="29"/>
        <v>243</v>
      </c>
      <c r="T59" s="30">
        <f t="shared" si="29"/>
        <v>328</v>
      </c>
      <c r="U59" s="30">
        <f t="shared" si="29"/>
        <v>19</v>
      </c>
    </row>
    <row r="60" spans="1:21" ht="15" customHeight="1">
      <c r="A60" s="12" t="s">
        <v>91</v>
      </c>
      <c r="B60" s="11">
        <v>130302</v>
      </c>
      <c r="C60" s="34">
        <v>0.035</v>
      </c>
      <c r="D60" s="32"/>
      <c r="E60" s="32">
        <v>2</v>
      </c>
      <c r="F60" s="12">
        <f aca="true" t="shared" si="30" ref="F60:F69">G60+H60+I60</f>
        <v>87548</v>
      </c>
      <c r="G60" s="12">
        <v>61711</v>
      </c>
      <c r="H60" s="12">
        <v>25837</v>
      </c>
      <c r="I60" s="12">
        <v>0</v>
      </c>
      <c r="J60" s="12">
        <f aca="true" t="shared" si="31" ref="J60:J69">K60+L60+M60</f>
        <v>1710</v>
      </c>
      <c r="K60" s="12">
        <v>346</v>
      </c>
      <c r="L60" s="12">
        <v>1364</v>
      </c>
      <c r="M60" s="12">
        <v>0</v>
      </c>
      <c r="N60" s="12">
        <v>10</v>
      </c>
      <c r="O60" s="12">
        <v>537398.8400000001</v>
      </c>
      <c r="P60" s="12">
        <f>ROUND((K60*1000+L60*1250+M60*1000)*0.23*0.27614/10000,0)</f>
        <v>13</v>
      </c>
      <c r="Q60" s="12">
        <f>ROUND((K60*1000+L60*1250+M60*1000)*0.23*0.2/10000,0)</f>
        <v>9</v>
      </c>
      <c r="R60" s="12">
        <f>ROUND((K60*1000+L60*1250+M60*1000)*0.23*0.1/10000,0)</f>
        <v>5</v>
      </c>
      <c r="S60" s="12">
        <f>ROUND((K60*1000+L60*1250+M60*1000)*0.23*0.2/10000,0)</f>
        <v>9</v>
      </c>
      <c r="T60" s="12">
        <f>ROUND((K60*1000+L60*1250+M60*1000)*C60*0.2/10000,0)</f>
        <v>1</v>
      </c>
      <c r="U60" s="12">
        <f aca="true" t="shared" si="32" ref="U60:U69">Q60-T60</f>
        <v>8</v>
      </c>
    </row>
    <row r="61" spans="1:21" ht="15" customHeight="1">
      <c r="A61" s="12" t="s">
        <v>92</v>
      </c>
      <c r="B61" s="11">
        <v>130303</v>
      </c>
      <c r="C61" s="31">
        <v>0.23</v>
      </c>
      <c r="D61" s="32"/>
      <c r="E61" s="32">
        <v>2</v>
      </c>
      <c r="F61" s="12">
        <f t="shared" si="30"/>
        <v>12152</v>
      </c>
      <c r="G61" s="12">
        <v>8256</v>
      </c>
      <c r="H61" s="12">
        <v>3896</v>
      </c>
      <c r="I61" s="12">
        <v>0</v>
      </c>
      <c r="J61" s="12">
        <f t="shared" si="31"/>
        <v>782</v>
      </c>
      <c r="K61" s="12">
        <v>331</v>
      </c>
      <c r="L61" s="12">
        <v>451</v>
      </c>
      <c r="M61" s="12">
        <v>0</v>
      </c>
      <c r="N61" s="12">
        <v>0</v>
      </c>
      <c r="O61" s="12">
        <v>77485.2</v>
      </c>
      <c r="P61" s="12">
        <f>ROUND((K61*1000+L61*1250+M61*1000)*0.23*0.27614/10000,0)</f>
        <v>6</v>
      </c>
      <c r="Q61" s="12">
        <f>ROUND((K61*1000+L61*1250+M61*1000)*0.23*0.2/10000,0)</f>
        <v>4</v>
      </c>
      <c r="R61" s="12">
        <f>ROUND((K61*1000+L61*1250+M61*1000)*0.23*0.1/10000,0)</f>
        <v>2</v>
      </c>
      <c r="S61" s="12">
        <f>ROUND((K61*1000+L61*1250+M61*1000)*0.23*0.2/10000,0)</f>
        <v>4</v>
      </c>
      <c r="T61" s="12">
        <f>ROUND((K61*1000+L61*1250+M61*1000)*C61*0.2/10000,0)</f>
        <v>4</v>
      </c>
      <c r="U61" s="12">
        <f t="shared" si="32"/>
        <v>0</v>
      </c>
    </row>
    <row r="62" spans="1:21" ht="15" customHeight="1">
      <c r="A62" s="12" t="s">
        <v>93</v>
      </c>
      <c r="B62" s="11">
        <v>130304</v>
      </c>
      <c r="C62" s="31">
        <v>0.05</v>
      </c>
      <c r="D62" s="32"/>
      <c r="E62" s="32">
        <v>2</v>
      </c>
      <c r="F62" s="12">
        <f t="shared" si="30"/>
        <v>9086</v>
      </c>
      <c r="G62" s="12">
        <v>6492</v>
      </c>
      <c r="H62" s="12">
        <v>2594</v>
      </c>
      <c r="I62" s="12">
        <v>0</v>
      </c>
      <c r="J62" s="12">
        <f t="shared" si="31"/>
        <v>1466</v>
      </c>
      <c r="K62" s="12">
        <v>755</v>
      </c>
      <c r="L62" s="12">
        <v>711</v>
      </c>
      <c r="M62" s="12">
        <v>0</v>
      </c>
      <c r="N62" s="12">
        <v>0</v>
      </c>
      <c r="O62" s="12">
        <v>105896.59000000001</v>
      </c>
      <c r="P62" s="12">
        <f>ROUND((K62*1000+L62*1250+M62*1000)*0.23*0.27614/10000,0)</f>
        <v>10</v>
      </c>
      <c r="Q62" s="12">
        <f>ROUND((K62*1000+L62*1250+M62*1000)*0.23*0.2/10000,0)</f>
        <v>8</v>
      </c>
      <c r="R62" s="12">
        <f>ROUND((K62*1000+L62*1250+M62*1000)*0.23*0.1/10000,0)</f>
        <v>4</v>
      </c>
      <c r="S62" s="12">
        <f>ROUND((K62*1000+L62*1250+M62*1000)*0.23*0.2/10000,0)</f>
        <v>8</v>
      </c>
      <c r="T62" s="12">
        <f>ROUND((K62*1000+L62*1250+M62*1000)*C62*0.2/10000,0)</f>
        <v>2</v>
      </c>
      <c r="U62" s="12">
        <f t="shared" si="32"/>
        <v>6</v>
      </c>
    </row>
    <row r="63" spans="1:21" ht="15" customHeight="1">
      <c r="A63" s="12" t="s">
        <v>94</v>
      </c>
      <c r="B63" s="11">
        <v>130306</v>
      </c>
      <c r="C63" s="31">
        <v>0.23</v>
      </c>
      <c r="D63" s="32"/>
      <c r="E63" s="32"/>
      <c r="F63" s="12">
        <f t="shared" si="30"/>
        <v>28206</v>
      </c>
      <c r="G63" s="12">
        <v>19003</v>
      </c>
      <c r="H63" s="12">
        <v>9123</v>
      </c>
      <c r="I63" s="12">
        <v>80</v>
      </c>
      <c r="J63" s="12">
        <f t="shared" si="31"/>
        <v>854</v>
      </c>
      <c r="K63" s="12">
        <v>105</v>
      </c>
      <c r="L63" s="12">
        <v>704</v>
      </c>
      <c r="M63" s="12">
        <v>45</v>
      </c>
      <c r="N63" s="12">
        <v>28</v>
      </c>
      <c r="O63" s="12">
        <v>257585.11999999997</v>
      </c>
      <c r="P63" s="12">
        <f>ROUND((K63*1000+L63*1250+M63*1000)*0.23*0.27614/10000,0)</f>
        <v>7</v>
      </c>
      <c r="Q63" s="12">
        <f>ROUND((K63*1000+L63*1250+M63*1000)*0.23*0.2/10000,0)</f>
        <v>5</v>
      </c>
      <c r="R63" s="12">
        <f>ROUND((K63*1000+L63*1250+M63*1000)*0.23*0.1/10000,0)</f>
        <v>2</v>
      </c>
      <c r="S63" s="12">
        <f>ROUND((K63*1000+L63*1250+M63*1000)*0.23*0.2/10000,0)</f>
        <v>5</v>
      </c>
      <c r="T63" s="12">
        <f>ROUND((K63*1000+L63*1250+M63*1000)*C63*0.2/10000,0)</f>
        <v>5</v>
      </c>
      <c r="U63" s="12">
        <f t="shared" si="32"/>
        <v>0</v>
      </c>
    </row>
    <row r="64" spans="1:21" ht="15" customHeight="1">
      <c r="A64" s="12" t="s">
        <v>95</v>
      </c>
      <c r="B64" s="11">
        <v>130321</v>
      </c>
      <c r="C64" s="31">
        <v>0.3</v>
      </c>
      <c r="D64" s="32">
        <v>1</v>
      </c>
      <c r="E64" s="32">
        <v>1</v>
      </c>
      <c r="F64" s="12">
        <f t="shared" si="30"/>
        <v>57937</v>
      </c>
      <c r="G64" s="12">
        <v>40474</v>
      </c>
      <c r="H64" s="12">
        <v>17334</v>
      </c>
      <c r="I64" s="12">
        <v>129</v>
      </c>
      <c r="J64" s="12">
        <f t="shared" si="31"/>
        <v>18026</v>
      </c>
      <c r="K64" s="12">
        <v>7013</v>
      </c>
      <c r="L64" s="12">
        <v>10960</v>
      </c>
      <c r="M64" s="12">
        <v>53</v>
      </c>
      <c r="N64" s="12">
        <v>226</v>
      </c>
      <c r="O64" s="12">
        <v>462522.77</v>
      </c>
      <c r="P64" s="12">
        <f>ROUND((K64*1000+L64*1250+M64*1000)*0.3*0.2765/10000,0)</f>
        <v>172</v>
      </c>
      <c r="Q64" s="12">
        <f>ROUND((K64*1000+L64*1250+M64*1000)*0.3*0.3/10000,0)</f>
        <v>187</v>
      </c>
      <c r="R64" s="12"/>
      <c r="S64" s="12">
        <f>ROUND((K64*1000+L64*1250+M64*1000)*0.3*0.2/10000,0)</f>
        <v>125</v>
      </c>
      <c r="T64" s="12">
        <f>ROUND((K64*1000+L64*1250+M64*1000)*C64*0.3/10000,0)</f>
        <v>187</v>
      </c>
      <c r="U64" s="12">
        <f t="shared" si="32"/>
        <v>0</v>
      </c>
    </row>
    <row r="65" spans="1:21" ht="15" customHeight="1">
      <c r="A65" s="12" t="s">
        <v>96</v>
      </c>
      <c r="B65" s="11">
        <v>130322</v>
      </c>
      <c r="C65" s="31">
        <v>0.22</v>
      </c>
      <c r="D65" s="32"/>
      <c r="E65" s="32">
        <v>1</v>
      </c>
      <c r="F65" s="12">
        <f t="shared" si="30"/>
        <v>47150</v>
      </c>
      <c r="G65" s="12">
        <v>30081</v>
      </c>
      <c r="H65" s="12">
        <v>16972</v>
      </c>
      <c r="I65" s="12">
        <v>97</v>
      </c>
      <c r="J65" s="12">
        <f t="shared" si="31"/>
        <v>9164</v>
      </c>
      <c r="K65" s="12">
        <v>149</v>
      </c>
      <c r="L65" s="12">
        <v>8948</v>
      </c>
      <c r="M65" s="12">
        <v>67</v>
      </c>
      <c r="N65" s="12">
        <v>10</v>
      </c>
      <c r="O65" s="12">
        <v>501780.87</v>
      </c>
      <c r="P65" s="12">
        <f>ROUND((K65*1000+L65*1250+M65*1000)*0.23*0.27614/10000,0)</f>
        <v>72</v>
      </c>
      <c r="Q65" s="12">
        <f>ROUND((K65*1000+L65*1250+M65*1000)*0.23*0.3/10000,0)</f>
        <v>79</v>
      </c>
      <c r="R65" s="12"/>
      <c r="S65" s="12">
        <f>ROUND((K65*1000+L65*1250+M65*1000)*0.23*0.2/10000,0)</f>
        <v>52</v>
      </c>
      <c r="T65" s="12">
        <f>ROUND((K65*1000+L65*1250+M65*1000)*C65*0.3/10000,0)</f>
        <v>75</v>
      </c>
      <c r="U65" s="12">
        <f t="shared" si="32"/>
        <v>4</v>
      </c>
    </row>
    <row r="66" spans="1:21" ht="15" customHeight="1">
      <c r="A66" s="12" t="s">
        <v>97</v>
      </c>
      <c r="B66" s="11">
        <v>130324</v>
      </c>
      <c r="C66" s="31">
        <v>0.23</v>
      </c>
      <c r="D66" s="32"/>
      <c r="E66" s="32">
        <v>1</v>
      </c>
      <c r="F66" s="12">
        <f t="shared" si="30"/>
        <v>35121</v>
      </c>
      <c r="G66" s="12">
        <v>22961</v>
      </c>
      <c r="H66" s="12">
        <v>12029</v>
      </c>
      <c r="I66" s="12">
        <v>131</v>
      </c>
      <c r="J66" s="12">
        <f t="shared" si="31"/>
        <v>5174</v>
      </c>
      <c r="K66" s="12">
        <v>546</v>
      </c>
      <c r="L66" s="12">
        <v>4578</v>
      </c>
      <c r="M66" s="12">
        <v>50</v>
      </c>
      <c r="N66" s="12">
        <v>6</v>
      </c>
      <c r="O66" s="12">
        <v>341304.58</v>
      </c>
      <c r="P66" s="12">
        <f>ROUND((K66*1000+L66*1250+M66*1000)*0.23*0.27614/10000,0)</f>
        <v>40</v>
      </c>
      <c r="Q66" s="12">
        <f>ROUND((K66*1000+L66*1250+M66*1000)*0.23*0.3/10000,0)</f>
        <v>44</v>
      </c>
      <c r="R66" s="12"/>
      <c r="S66" s="12">
        <f>ROUND((K66*1000+L66*1250+M66*1000)*0.23*0.2/10000,0)</f>
        <v>29</v>
      </c>
      <c r="T66" s="12">
        <f>ROUND((K66*1000+L66*1250+M66*1000)*C66*0.3/10000,0)</f>
        <v>44</v>
      </c>
      <c r="U66" s="12">
        <f t="shared" si="32"/>
        <v>0</v>
      </c>
    </row>
    <row r="67" spans="1:21" ht="15" customHeight="1">
      <c r="A67" s="12" t="s">
        <v>56</v>
      </c>
      <c r="B67" s="11" t="s">
        <v>98</v>
      </c>
      <c r="C67" s="31">
        <v>0.2</v>
      </c>
      <c r="D67" s="32"/>
      <c r="E67" s="32">
        <v>2</v>
      </c>
      <c r="F67" s="12">
        <f t="shared" si="30"/>
        <v>2207</v>
      </c>
      <c r="G67" s="12">
        <v>443</v>
      </c>
      <c r="H67" s="12">
        <v>1561</v>
      </c>
      <c r="I67" s="12">
        <v>203</v>
      </c>
      <c r="J67" s="12">
        <f t="shared" si="31"/>
        <v>2058</v>
      </c>
      <c r="K67" s="12">
        <v>443</v>
      </c>
      <c r="L67" s="12">
        <v>1561</v>
      </c>
      <c r="M67" s="12">
        <v>54</v>
      </c>
      <c r="N67" s="12">
        <v>0</v>
      </c>
      <c r="O67" s="12">
        <v>9991</v>
      </c>
      <c r="P67" s="12">
        <f>ROUND((K67*1000+L67*1250+M67*1000)*0.23*0.27614/10000,0)</f>
        <v>16</v>
      </c>
      <c r="Q67" s="12">
        <f>ROUND((K67*1000+L67*1250+M67*1000)*0.23*0.2/10000,0)</f>
        <v>11</v>
      </c>
      <c r="R67" s="12">
        <f>ROUND((K67*1000+L67*1250+M67*1000)*0.23*0.1/10000,0)</f>
        <v>6</v>
      </c>
      <c r="S67" s="12">
        <f>ROUND((K67*1000+L67*1250+M67*1000)*0.23*0.2/10000,0)</f>
        <v>11</v>
      </c>
      <c r="T67" s="12">
        <f>ROUND((K67*1000+L67*1250+M67*1000)*C67*0.2/10000,0)</f>
        <v>10</v>
      </c>
      <c r="U67" s="12">
        <f t="shared" si="32"/>
        <v>1</v>
      </c>
    </row>
    <row r="68" spans="1:21" ht="15" customHeight="1">
      <c r="A68" s="12" t="s">
        <v>99</v>
      </c>
      <c r="B68" s="11" t="s">
        <v>100</v>
      </c>
      <c r="C68" s="32"/>
      <c r="D68" s="32"/>
      <c r="E68" s="32">
        <v>2</v>
      </c>
      <c r="F68" s="12">
        <f t="shared" si="30"/>
        <v>16082</v>
      </c>
      <c r="G68" s="12">
        <v>11604</v>
      </c>
      <c r="H68" s="12">
        <v>4478</v>
      </c>
      <c r="I68" s="12">
        <v>0</v>
      </c>
      <c r="J68" s="12">
        <f t="shared" si="31"/>
        <v>0</v>
      </c>
      <c r="K68" s="12">
        <v>0</v>
      </c>
      <c r="L68" s="12">
        <v>0</v>
      </c>
      <c r="M68" s="12">
        <v>0</v>
      </c>
      <c r="N68" s="12">
        <v>0</v>
      </c>
      <c r="O68" s="12">
        <v>136894.82</v>
      </c>
      <c r="P68" s="12">
        <f>ROUND((K68*1000+L68*1250+M68*1000)*0.23*0.27614/10000,0)</f>
        <v>0</v>
      </c>
      <c r="Q68" s="12">
        <f>ROUND((K68*1000+L68*1250+M68*1000)*0.23*0.2/10000,0)</f>
        <v>0</v>
      </c>
      <c r="R68" s="12">
        <f>ROUND((K68*1000+L68*1250+M68*1000)*0.23*0.1/10000,0)</f>
        <v>0</v>
      </c>
      <c r="S68" s="12">
        <f>ROUND((K68*1000+L68*1250+M68*1000)*0.23*0.2/10000,0)</f>
        <v>0</v>
      </c>
      <c r="T68" s="12">
        <f>ROUND((K68*1000+L68*1250+M68*1000)*C68*0.2/10000,0)</f>
        <v>0</v>
      </c>
      <c r="U68" s="12">
        <f t="shared" si="32"/>
        <v>0</v>
      </c>
    </row>
    <row r="69" spans="1:21" ht="15" customHeight="1">
      <c r="A69" s="12" t="s">
        <v>101</v>
      </c>
      <c r="B69" s="11" t="s">
        <v>102</v>
      </c>
      <c r="C69" s="32"/>
      <c r="D69" s="32"/>
      <c r="E69" s="32">
        <v>2</v>
      </c>
      <c r="F69" s="12">
        <f t="shared" si="30"/>
        <v>6531</v>
      </c>
      <c r="G69" s="12">
        <v>4641</v>
      </c>
      <c r="H69" s="12">
        <v>1890</v>
      </c>
      <c r="I69" s="12">
        <v>0</v>
      </c>
      <c r="J69" s="12">
        <f t="shared" si="31"/>
        <v>0</v>
      </c>
      <c r="K69" s="12">
        <v>0</v>
      </c>
      <c r="L69" s="12">
        <v>0</v>
      </c>
      <c r="M69" s="12">
        <v>0</v>
      </c>
      <c r="N69" s="12">
        <v>0</v>
      </c>
      <c r="O69" s="12">
        <v>58240.780000000006</v>
      </c>
      <c r="P69" s="12">
        <f>ROUND((K69*1000+L69*1250+M69*1000)*0.23*0.27614/10000,0)</f>
        <v>0</v>
      </c>
      <c r="Q69" s="12">
        <f>ROUND((K69*1000+L69*1250+M69*1000)*0.23*0.2/10000,0)</f>
        <v>0</v>
      </c>
      <c r="R69" s="12">
        <f>ROUND((K69*1000+L69*1250+M69*1000)*0.23*0.1/10000,0)</f>
        <v>0</v>
      </c>
      <c r="S69" s="12">
        <f>ROUND((K69*1000+L69*1250+M69*1000)*0.23*0.2/10000,0)</f>
        <v>0</v>
      </c>
      <c r="T69" s="12">
        <f>ROUND((K69*1000+L69*1250+M69*1000)*C69*0.2/10000,0)</f>
        <v>0</v>
      </c>
      <c r="U69" s="12">
        <f t="shared" si="32"/>
        <v>0</v>
      </c>
    </row>
    <row r="70" spans="1:21" s="14" customFormat="1" ht="15" customHeight="1">
      <c r="A70" s="26" t="s">
        <v>103</v>
      </c>
      <c r="B70" s="27" t="s">
        <v>104</v>
      </c>
      <c r="C70" s="24"/>
      <c r="D70" s="24"/>
      <c r="E70" s="24" t="s">
        <v>26</v>
      </c>
      <c r="F70" s="30">
        <f aca="true" t="shared" si="33" ref="F70:U70">SUM(F71:F91)</f>
        <v>1530285</v>
      </c>
      <c r="G70" s="30">
        <f t="shared" si="33"/>
        <v>1069178</v>
      </c>
      <c r="H70" s="30">
        <f t="shared" si="33"/>
        <v>459250</v>
      </c>
      <c r="I70" s="30">
        <f t="shared" si="33"/>
        <v>1857</v>
      </c>
      <c r="J70" s="30">
        <f t="shared" si="33"/>
        <v>488027</v>
      </c>
      <c r="K70" s="30">
        <f t="shared" si="33"/>
        <v>175237</v>
      </c>
      <c r="L70" s="30">
        <f t="shared" si="33"/>
        <v>311981</v>
      </c>
      <c r="M70" s="30">
        <f t="shared" si="33"/>
        <v>809</v>
      </c>
      <c r="N70" s="30">
        <f t="shared" si="33"/>
        <v>1216</v>
      </c>
      <c r="O70" s="30">
        <f t="shared" si="33"/>
        <v>12573888.959999999</v>
      </c>
      <c r="P70" s="30">
        <f t="shared" si="33"/>
        <v>3991</v>
      </c>
      <c r="Q70" s="30">
        <f t="shared" si="33"/>
        <v>3877</v>
      </c>
      <c r="R70" s="30">
        <f t="shared" si="33"/>
        <v>455</v>
      </c>
      <c r="S70" s="30">
        <f t="shared" si="33"/>
        <v>2888</v>
      </c>
      <c r="T70" s="30">
        <f t="shared" si="33"/>
        <v>3877</v>
      </c>
      <c r="U70" s="30">
        <f t="shared" si="33"/>
        <v>0</v>
      </c>
    </row>
    <row r="71" spans="1:21" ht="15" customHeight="1">
      <c r="A71" s="48" t="s">
        <v>105</v>
      </c>
      <c r="B71" s="11">
        <v>130402</v>
      </c>
      <c r="C71" s="31">
        <v>0.23</v>
      </c>
      <c r="D71" s="32"/>
      <c r="E71" s="32">
        <v>2</v>
      </c>
      <c r="F71" s="12">
        <f aca="true" t="shared" si="34" ref="F71:F91">G71+H71+I71</f>
        <v>64158</v>
      </c>
      <c r="G71" s="12">
        <v>57940</v>
      </c>
      <c r="H71" s="12">
        <v>6094</v>
      </c>
      <c r="I71" s="12">
        <v>124</v>
      </c>
      <c r="J71" s="12">
        <f aca="true" t="shared" si="35" ref="J71:J91">K71+L71+M71</f>
        <v>3086</v>
      </c>
      <c r="K71" s="12">
        <v>1561</v>
      </c>
      <c r="L71" s="12">
        <v>1525</v>
      </c>
      <c r="M71" s="12">
        <v>0</v>
      </c>
      <c r="N71" s="12">
        <v>18</v>
      </c>
      <c r="O71" s="12">
        <v>411532.94</v>
      </c>
      <c r="P71" s="12">
        <f>ROUND((K71*1000+L71*1250+M71*1000)*0.23*0.27614/10000,0)</f>
        <v>22</v>
      </c>
      <c r="Q71" s="12">
        <f>ROUND((K71*1000+L71*1250+M71*1000)*0.23*0.2/10000,0)</f>
        <v>16</v>
      </c>
      <c r="R71" s="12">
        <f>ROUND((K71*1000+L71*1250+M71*1000)*0.23*0.1/10000,0)</f>
        <v>8</v>
      </c>
      <c r="S71" s="12">
        <f>ROUND((K71*1000+L71*1250+M71*1000)*0.23*0.2/10000,0)</f>
        <v>16</v>
      </c>
      <c r="T71" s="12">
        <f aca="true" t="shared" si="36" ref="T71:T76">ROUND((K71*1000+L71*1250+M71*1000)*C71*0.2/10000,0)</f>
        <v>16</v>
      </c>
      <c r="U71" s="12">
        <f aca="true" t="shared" si="37" ref="U71:U91">Q71-T71</f>
        <v>0</v>
      </c>
    </row>
    <row r="72" spans="1:21" ht="15" customHeight="1">
      <c r="A72" s="12" t="s">
        <v>106</v>
      </c>
      <c r="B72" s="11">
        <v>130403</v>
      </c>
      <c r="C72" s="31">
        <v>0.23</v>
      </c>
      <c r="D72" s="32"/>
      <c r="E72" s="32">
        <v>2</v>
      </c>
      <c r="F72" s="12">
        <f t="shared" si="34"/>
        <v>65801</v>
      </c>
      <c r="G72" s="12">
        <v>57422</v>
      </c>
      <c r="H72" s="12">
        <v>8324</v>
      </c>
      <c r="I72" s="12">
        <v>55</v>
      </c>
      <c r="J72" s="12">
        <f t="shared" si="35"/>
        <v>4278</v>
      </c>
      <c r="K72" s="12">
        <v>1689</v>
      </c>
      <c r="L72" s="12">
        <v>2589</v>
      </c>
      <c r="M72" s="12">
        <v>0</v>
      </c>
      <c r="N72" s="12">
        <v>8</v>
      </c>
      <c r="O72" s="12">
        <v>395958.63</v>
      </c>
      <c r="P72" s="12">
        <f>ROUND((K72*1000+L72*1250+M72*1000)*0.23*0.27614/10000,0)</f>
        <v>31</v>
      </c>
      <c r="Q72" s="12">
        <f>ROUND((K72*1000+L72*1250+M72*1000)*0.23*0.2/10000,0)</f>
        <v>23</v>
      </c>
      <c r="R72" s="12">
        <f>ROUND((K72*1000+L72*1250+M72*1000)*0.23*0.1/10000,0)</f>
        <v>11</v>
      </c>
      <c r="S72" s="12">
        <f>ROUND((K72*1000+L72*1250+M72*1000)*0.23*0.2/10000,0)</f>
        <v>23</v>
      </c>
      <c r="T72" s="12">
        <f t="shared" si="36"/>
        <v>23</v>
      </c>
      <c r="U72" s="12">
        <f t="shared" si="37"/>
        <v>0</v>
      </c>
    </row>
    <row r="73" spans="1:21" ht="15" customHeight="1">
      <c r="A73" s="12" t="s">
        <v>107</v>
      </c>
      <c r="B73" s="11">
        <v>130404</v>
      </c>
      <c r="C73" s="31">
        <v>0.23</v>
      </c>
      <c r="D73" s="32"/>
      <c r="E73" s="32">
        <v>2</v>
      </c>
      <c r="F73" s="12">
        <f t="shared" si="34"/>
        <v>26776</v>
      </c>
      <c r="G73" s="12">
        <v>23644</v>
      </c>
      <c r="H73" s="12">
        <v>3104</v>
      </c>
      <c r="I73" s="12">
        <v>28</v>
      </c>
      <c r="J73" s="12">
        <f t="shared" si="35"/>
        <v>2147</v>
      </c>
      <c r="K73" s="12">
        <v>739</v>
      </c>
      <c r="L73" s="12">
        <v>1408</v>
      </c>
      <c r="M73" s="12">
        <v>0</v>
      </c>
      <c r="N73" s="12">
        <v>9</v>
      </c>
      <c r="O73" s="12">
        <v>208401.93</v>
      </c>
      <c r="P73" s="12">
        <f>ROUND((K73*1000+L73*1250+M73*1000)*0.23*0.27614/10000,0)</f>
        <v>16</v>
      </c>
      <c r="Q73" s="12">
        <f>ROUND((K73*1000+L73*1250+M73*1000)*0.23*0.2/10000,0)</f>
        <v>11</v>
      </c>
      <c r="R73" s="12">
        <f>ROUND((K73*1000+L73*1250+M73*1000)*0.23*0.1/10000,0)</f>
        <v>6</v>
      </c>
      <c r="S73" s="12">
        <f>ROUND((K73*1000+L73*1250+M73*1000)*0.23*0.2/10000,0)</f>
        <v>11</v>
      </c>
      <c r="T73" s="12">
        <f t="shared" si="36"/>
        <v>11</v>
      </c>
      <c r="U73" s="12">
        <f t="shared" si="37"/>
        <v>0</v>
      </c>
    </row>
    <row r="74" spans="1:21" ht="15" customHeight="1">
      <c r="A74" s="12" t="s">
        <v>108</v>
      </c>
      <c r="B74" s="11">
        <v>130406</v>
      </c>
      <c r="C74" s="31">
        <v>0.23</v>
      </c>
      <c r="D74" s="32"/>
      <c r="E74" s="32">
        <v>2</v>
      </c>
      <c r="F74" s="12">
        <f t="shared" si="34"/>
        <v>49610</v>
      </c>
      <c r="G74" s="12">
        <v>34931</v>
      </c>
      <c r="H74" s="12">
        <v>14570</v>
      </c>
      <c r="I74" s="12">
        <v>109</v>
      </c>
      <c r="J74" s="12">
        <f t="shared" si="35"/>
        <v>5125</v>
      </c>
      <c r="K74" s="12">
        <v>10</v>
      </c>
      <c r="L74" s="12">
        <v>5099</v>
      </c>
      <c r="M74" s="12">
        <v>16</v>
      </c>
      <c r="N74" s="12">
        <v>12</v>
      </c>
      <c r="O74" s="12">
        <v>387189.9</v>
      </c>
      <c r="P74" s="12">
        <f>ROUND((K74*1000+L74*1250+M74*1000)*0.23*0.27614/10000,0)</f>
        <v>41</v>
      </c>
      <c r="Q74" s="12">
        <f>ROUND((K74*1000+L74*1250+M74*1000)*0.23*0.2/10000,0)</f>
        <v>29</v>
      </c>
      <c r="R74" s="12">
        <f>ROUND((K74*1000+L74*1250+M74*1000)*0.23*0.1/10000,0)</f>
        <v>15</v>
      </c>
      <c r="S74" s="12">
        <f>ROUND((K74*1000+L74*1250+M74*1000)*0.23*0.2/10000,0)</f>
        <v>29</v>
      </c>
      <c r="T74" s="12">
        <f t="shared" si="36"/>
        <v>29</v>
      </c>
      <c r="U74" s="12">
        <f t="shared" si="37"/>
        <v>0</v>
      </c>
    </row>
    <row r="75" spans="1:21" ht="15" customHeight="1">
      <c r="A75" s="12" t="s">
        <v>109</v>
      </c>
      <c r="B75" s="11">
        <v>130407</v>
      </c>
      <c r="C75" s="31">
        <v>0.3</v>
      </c>
      <c r="D75" s="32">
        <v>1</v>
      </c>
      <c r="E75" s="32"/>
      <c r="F75" s="12">
        <f t="shared" si="34"/>
        <v>66396</v>
      </c>
      <c r="G75" s="12">
        <v>44730</v>
      </c>
      <c r="H75" s="12">
        <v>21577</v>
      </c>
      <c r="I75" s="12">
        <v>89</v>
      </c>
      <c r="J75" s="12">
        <f t="shared" si="35"/>
        <v>40808</v>
      </c>
      <c r="K75" s="12">
        <v>21274</v>
      </c>
      <c r="L75" s="12">
        <v>19503</v>
      </c>
      <c r="M75" s="12">
        <v>31</v>
      </c>
      <c r="N75" s="12">
        <v>45</v>
      </c>
      <c r="O75" s="12">
        <v>676760.51</v>
      </c>
      <c r="P75" s="12">
        <f>ROUND((K75*1000+L75*1250+M75*1000)*0.3*0.2765/10000,0)</f>
        <v>379</v>
      </c>
      <c r="Q75" s="12">
        <f>ROUND((K75*1000+L75*1250+M75*1000)*0.3*0.2/10000,0)</f>
        <v>274</v>
      </c>
      <c r="R75" s="12">
        <f>ROUND((K75*1000+L75*1250+M75*1000)*0.3*0.1/10000,0)</f>
        <v>137</v>
      </c>
      <c r="S75" s="12">
        <f>ROUND((K75*1000+L75*1250+M75*1000)*0.3*0.2/10000,0)</f>
        <v>274</v>
      </c>
      <c r="T75" s="12">
        <f t="shared" si="36"/>
        <v>274</v>
      </c>
      <c r="U75" s="12">
        <f t="shared" si="37"/>
        <v>0</v>
      </c>
    </row>
    <row r="76" spans="1:21" ht="15" customHeight="1">
      <c r="A76" s="12" t="s">
        <v>110</v>
      </c>
      <c r="B76" s="11">
        <v>130408</v>
      </c>
      <c r="C76" s="31">
        <v>0.23</v>
      </c>
      <c r="D76" s="32"/>
      <c r="E76" s="32"/>
      <c r="F76" s="12">
        <f t="shared" si="34"/>
        <v>134744</v>
      </c>
      <c r="G76" s="12">
        <v>89630</v>
      </c>
      <c r="H76" s="12">
        <v>44969</v>
      </c>
      <c r="I76" s="12">
        <v>145</v>
      </c>
      <c r="J76" s="12">
        <f t="shared" si="35"/>
        <v>61652</v>
      </c>
      <c r="K76" s="12">
        <v>22344</v>
      </c>
      <c r="L76" s="12">
        <v>39212</v>
      </c>
      <c r="M76" s="12">
        <v>96</v>
      </c>
      <c r="N76" s="12">
        <v>82</v>
      </c>
      <c r="O76" s="12">
        <v>1243239.15</v>
      </c>
      <c r="P76" s="12">
        <f>ROUND((K76*1000+L76*1250+M76*1000)*0.23*0.27614/10000,0)</f>
        <v>454</v>
      </c>
      <c r="Q76" s="12">
        <f>ROUND((K76*1000+L76*1250+M76*1000)*0.23*0.2/10000,0)</f>
        <v>329</v>
      </c>
      <c r="R76" s="12">
        <f>ROUND((K76*1000+L76*1250+M76*1000)*0.23*0.1/10000,0)</f>
        <v>164</v>
      </c>
      <c r="S76" s="12">
        <f>ROUND((K76*1000+L76*1250+M76*1000)*0.23*0.2/10000,0)</f>
        <v>329</v>
      </c>
      <c r="T76" s="12">
        <f t="shared" si="36"/>
        <v>329</v>
      </c>
      <c r="U76" s="12">
        <f t="shared" si="37"/>
        <v>0</v>
      </c>
    </row>
    <row r="77" spans="1:21" ht="15" customHeight="1">
      <c r="A77" s="12" t="s">
        <v>111</v>
      </c>
      <c r="B77" s="11">
        <v>130423</v>
      </c>
      <c r="C77" s="31">
        <v>0.23</v>
      </c>
      <c r="D77" s="32"/>
      <c r="E77" s="32">
        <v>1</v>
      </c>
      <c r="F77" s="12">
        <f t="shared" si="34"/>
        <v>112827</v>
      </c>
      <c r="G77" s="12">
        <v>79427</v>
      </c>
      <c r="H77" s="12">
        <v>33335</v>
      </c>
      <c r="I77" s="12">
        <v>65</v>
      </c>
      <c r="J77" s="12">
        <f t="shared" si="35"/>
        <v>28699</v>
      </c>
      <c r="K77" s="12">
        <v>3294</v>
      </c>
      <c r="L77" s="12">
        <v>25340</v>
      </c>
      <c r="M77" s="12">
        <v>65</v>
      </c>
      <c r="N77" s="12">
        <v>97</v>
      </c>
      <c r="O77" s="12">
        <v>793554.17</v>
      </c>
      <c r="P77" s="12">
        <f>ROUND((K77*1000+L77*1250+M77*1000)*0.23*0.27614/10000,0)</f>
        <v>223</v>
      </c>
      <c r="Q77" s="12">
        <f>ROUND((K77*1000+L77*1250+M77*1000)*0.23*0.3/10000,0)</f>
        <v>242</v>
      </c>
      <c r="R77" s="12"/>
      <c r="S77" s="12">
        <f>ROUND((K77*1000+L77*1250+M77*1000)*0.23*0.2/10000,0)</f>
        <v>161</v>
      </c>
      <c r="T77" s="12">
        <f aca="true" t="shared" si="38" ref="T77:T88">ROUND((K77*1000+L77*1250+M77*1000)*C77*0.3/10000,0)</f>
        <v>242</v>
      </c>
      <c r="U77" s="12">
        <f t="shared" si="37"/>
        <v>0</v>
      </c>
    </row>
    <row r="78" spans="1:21" ht="15" customHeight="1">
      <c r="A78" s="12" t="s">
        <v>112</v>
      </c>
      <c r="B78" s="11">
        <v>130424</v>
      </c>
      <c r="C78" s="31">
        <v>0.23</v>
      </c>
      <c r="D78" s="32"/>
      <c r="E78" s="32">
        <v>1</v>
      </c>
      <c r="F78" s="12">
        <f t="shared" si="34"/>
        <v>70086</v>
      </c>
      <c r="G78" s="12">
        <v>49531</v>
      </c>
      <c r="H78" s="12">
        <v>20490</v>
      </c>
      <c r="I78" s="12">
        <v>65</v>
      </c>
      <c r="J78" s="12">
        <f t="shared" si="35"/>
        <v>22939</v>
      </c>
      <c r="K78" s="12">
        <v>8491</v>
      </c>
      <c r="L78" s="12">
        <v>14400</v>
      </c>
      <c r="M78" s="12">
        <v>48</v>
      </c>
      <c r="N78" s="12">
        <v>53</v>
      </c>
      <c r="O78" s="12">
        <v>495198.94000000006</v>
      </c>
      <c r="P78" s="12">
        <f>ROUND((K78*1000+L78*1250+M78*1000)*0.23*0.27614/10000,0)</f>
        <v>169</v>
      </c>
      <c r="Q78" s="12">
        <f>ROUND((K78*1000+L78*1250+M78*1000)*0.23*0.3/10000,0)</f>
        <v>183</v>
      </c>
      <c r="R78" s="12"/>
      <c r="S78" s="12">
        <f>ROUND((K78*1000+L78*1250+M78*1000)*0.23*0.2/10000,0)</f>
        <v>122</v>
      </c>
      <c r="T78" s="12">
        <f t="shared" si="38"/>
        <v>183</v>
      </c>
      <c r="U78" s="12">
        <f t="shared" si="37"/>
        <v>0</v>
      </c>
    </row>
    <row r="79" spans="1:21" ht="15" customHeight="1">
      <c r="A79" s="12" t="s">
        <v>113</v>
      </c>
      <c r="B79" s="11">
        <v>130425</v>
      </c>
      <c r="C79" s="31">
        <v>0.3</v>
      </c>
      <c r="D79" s="32">
        <v>1</v>
      </c>
      <c r="E79" s="32">
        <v>1</v>
      </c>
      <c r="F79" s="12">
        <f t="shared" si="34"/>
        <v>122078</v>
      </c>
      <c r="G79" s="12">
        <v>84414</v>
      </c>
      <c r="H79" s="12">
        <v>37540</v>
      </c>
      <c r="I79" s="12">
        <v>124</v>
      </c>
      <c r="J79" s="12">
        <f t="shared" si="35"/>
        <v>26155</v>
      </c>
      <c r="K79" s="12">
        <v>6882</v>
      </c>
      <c r="L79" s="12">
        <v>19232</v>
      </c>
      <c r="M79" s="12">
        <v>41</v>
      </c>
      <c r="N79" s="12">
        <v>122</v>
      </c>
      <c r="O79" s="12">
        <v>1061389.88</v>
      </c>
      <c r="P79" s="12">
        <f>ROUND((K79*1000+L79*1250+M79*1000)*0.3*0.2765/10000,0)</f>
        <v>257</v>
      </c>
      <c r="Q79" s="12">
        <f>ROUND((K79*1000+L79*1250+M79*1000)*0.3*0.3/10000,0)</f>
        <v>279</v>
      </c>
      <c r="R79" s="12"/>
      <c r="S79" s="12">
        <f>ROUND((K79*1000+L79*1250+M79*1000)*0.3*0.2/10000,0)</f>
        <v>186</v>
      </c>
      <c r="T79" s="12">
        <f t="shared" si="38"/>
        <v>279</v>
      </c>
      <c r="U79" s="12">
        <f t="shared" si="37"/>
        <v>0</v>
      </c>
    </row>
    <row r="80" spans="1:21" ht="15" customHeight="1">
      <c r="A80" s="12" t="s">
        <v>114</v>
      </c>
      <c r="B80" s="11">
        <v>130426</v>
      </c>
      <c r="C80" s="31">
        <v>0.23</v>
      </c>
      <c r="D80" s="32"/>
      <c r="E80" s="32">
        <v>1</v>
      </c>
      <c r="F80" s="12">
        <f t="shared" si="34"/>
        <v>49751</v>
      </c>
      <c r="G80" s="12">
        <v>34849</v>
      </c>
      <c r="H80" s="12">
        <v>14742</v>
      </c>
      <c r="I80" s="12">
        <v>160</v>
      </c>
      <c r="J80" s="12">
        <f t="shared" si="35"/>
        <v>12718</v>
      </c>
      <c r="K80" s="12">
        <v>4529</v>
      </c>
      <c r="L80" s="12">
        <v>8101</v>
      </c>
      <c r="M80" s="12">
        <v>88</v>
      </c>
      <c r="N80" s="12">
        <v>147</v>
      </c>
      <c r="O80" s="12">
        <v>595358.49</v>
      </c>
      <c r="P80" s="12">
        <f>ROUND((K80*1000+L80*1250+M80*1000)*0.23*0.27614/10000,0)</f>
        <v>94</v>
      </c>
      <c r="Q80" s="12">
        <f>ROUND((K80*1000+L80*1250+M80*1000)*0.23*0.3/10000,0)</f>
        <v>102</v>
      </c>
      <c r="R80" s="12"/>
      <c r="S80" s="12">
        <f>ROUND((K80*1000+L80*1250+M80*1000)*0.23*0.2/10000,0)</f>
        <v>68</v>
      </c>
      <c r="T80" s="12">
        <f t="shared" si="38"/>
        <v>102</v>
      </c>
      <c r="U80" s="12">
        <f t="shared" si="37"/>
        <v>0</v>
      </c>
    </row>
    <row r="81" spans="1:21" ht="15" customHeight="1">
      <c r="A81" s="12" t="s">
        <v>115</v>
      </c>
      <c r="B81" s="11">
        <v>130427</v>
      </c>
      <c r="C81" s="31">
        <v>0.23</v>
      </c>
      <c r="D81" s="32"/>
      <c r="E81" s="32">
        <v>1</v>
      </c>
      <c r="F81" s="12">
        <f t="shared" si="34"/>
        <v>73891</v>
      </c>
      <c r="G81" s="12">
        <v>49332</v>
      </c>
      <c r="H81" s="12">
        <v>24524</v>
      </c>
      <c r="I81" s="12">
        <v>35</v>
      </c>
      <c r="J81" s="12">
        <f t="shared" si="35"/>
        <v>31145</v>
      </c>
      <c r="K81" s="12">
        <v>11691</v>
      </c>
      <c r="L81" s="12">
        <v>19436</v>
      </c>
      <c r="M81" s="12">
        <v>18</v>
      </c>
      <c r="N81" s="12">
        <v>37</v>
      </c>
      <c r="O81" s="12">
        <v>540572.8599999999</v>
      </c>
      <c r="P81" s="12">
        <f>ROUND((K81*1000+L81*1250+M81*1000)*0.23*0.27614/10000,0)</f>
        <v>229</v>
      </c>
      <c r="Q81" s="12">
        <f>ROUND((K81*1000+L81*1250+M81*1000)*0.23*0.3/10000,0)</f>
        <v>248</v>
      </c>
      <c r="R81" s="12"/>
      <c r="S81" s="12">
        <f>ROUND((K81*1000+L81*1250+M81*1000)*0.23*0.2/10000,0)</f>
        <v>166</v>
      </c>
      <c r="T81" s="12">
        <f t="shared" si="38"/>
        <v>248</v>
      </c>
      <c r="U81" s="12">
        <f t="shared" si="37"/>
        <v>0</v>
      </c>
    </row>
    <row r="82" spans="1:21" ht="15" customHeight="1">
      <c r="A82" s="12" t="s">
        <v>116</v>
      </c>
      <c r="B82" s="11">
        <v>130430</v>
      </c>
      <c r="C82" s="31">
        <v>0.23</v>
      </c>
      <c r="D82" s="32"/>
      <c r="E82" s="32">
        <v>1</v>
      </c>
      <c r="F82" s="12">
        <f t="shared" si="34"/>
        <v>50103</v>
      </c>
      <c r="G82" s="12">
        <v>32335</v>
      </c>
      <c r="H82" s="12">
        <v>17685</v>
      </c>
      <c r="I82" s="12">
        <v>83</v>
      </c>
      <c r="J82" s="12">
        <f t="shared" si="35"/>
        <v>27091</v>
      </c>
      <c r="K82" s="12">
        <v>11763</v>
      </c>
      <c r="L82" s="12">
        <v>15283</v>
      </c>
      <c r="M82" s="12">
        <v>45</v>
      </c>
      <c r="N82" s="12">
        <v>68</v>
      </c>
      <c r="O82" s="12">
        <v>513159.06</v>
      </c>
      <c r="P82" s="12">
        <f>ROUND((K82*1000+L82*1250+M82*1000)*0.23*0.27614/10000,0)</f>
        <v>196</v>
      </c>
      <c r="Q82" s="12">
        <f>ROUND((K82*1000+L82*1250+M82*1000)*0.23*0.3/10000,0)</f>
        <v>213</v>
      </c>
      <c r="R82" s="12"/>
      <c r="S82" s="12">
        <f>ROUND((K82*1000+L82*1250+M82*1000)*0.23*0.2/10000,0)</f>
        <v>142</v>
      </c>
      <c r="T82" s="12">
        <f t="shared" si="38"/>
        <v>213</v>
      </c>
      <c r="U82" s="12">
        <f t="shared" si="37"/>
        <v>0</v>
      </c>
    </row>
    <row r="83" spans="1:21" ht="15" customHeight="1">
      <c r="A83" s="12" t="s">
        <v>117</v>
      </c>
      <c r="B83" s="11">
        <v>130431</v>
      </c>
      <c r="C83" s="31">
        <v>0.3</v>
      </c>
      <c r="D83" s="32">
        <v>1</v>
      </c>
      <c r="E83" s="32">
        <v>1</v>
      </c>
      <c r="F83" s="12">
        <f t="shared" si="34"/>
        <v>54994</v>
      </c>
      <c r="G83" s="12">
        <v>38756</v>
      </c>
      <c r="H83" s="12">
        <v>16168</v>
      </c>
      <c r="I83" s="12">
        <v>70</v>
      </c>
      <c r="J83" s="12">
        <f t="shared" si="35"/>
        <v>17866</v>
      </c>
      <c r="K83" s="12">
        <v>7806</v>
      </c>
      <c r="L83" s="12">
        <v>10032</v>
      </c>
      <c r="M83" s="12">
        <v>28</v>
      </c>
      <c r="N83" s="12">
        <v>33</v>
      </c>
      <c r="O83" s="12">
        <v>467072.26</v>
      </c>
      <c r="P83" s="12">
        <f>ROUND((K83*1000+L83*1250+M83*1000)*0.3*0.2765/10000,0)</f>
        <v>169</v>
      </c>
      <c r="Q83" s="12">
        <f>ROUND((K83*1000+L83*1250+M83*1000)*0.3*0.3/10000,0)</f>
        <v>183</v>
      </c>
      <c r="R83" s="12"/>
      <c r="S83" s="12">
        <f>ROUND((K83*1000+L83*1250+M83*1000)*0.3*0.2/10000,0)</f>
        <v>122</v>
      </c>
      <c r="T83" s="12">
        <f t="shared" si="38"/>
        <v>183</v>
      </c>
      <c r="U83" s="12">
        <f t="shared" si="37"/>
        <v>0</v>
      </c>
    </row>
    <row r="84" spans="1:21" ht="15" customHeight="1">
      <c r="A84" s="12" t="s">
        <v>118</v>
      </c>
      <c r="B84" s="11">
        <v>130432</v>
      </c>
      <c r="C84" s="31">
        <v>0.3</v>
      </c>
      <c r="D84" s="32">
        <v>1</v>
      </c>
      <c r="E84" s="32">
        <v>1</v>
      </c>
      <c r="F84" s="12">
        <f t="shared" si="34"/>
        <v>49382</v>
      </c>
      <c r="G84" s="12">
        <v>36143</v>
      </c>
      <c r="H84" s="12">
        <v>13141</v>
      </c>
      <c r="I84" s="12">
        <v>98</v>
      </c>
      <c r="J84" s="12">
        <f t="shared" si="35"/>
        <v>17909</v>
      </c>
      <c r="K84" s="12">
        <v>5408</v>
      </c>
      <c r="L84" s="12">
        <v>12448</v>
      </c>
      <c r="M84" s="12">
        <v>53</v>
      </c>
      <c r="N84" s="12">
        <v>17</v>
      </c>
      <c r="O84" s="12">
        <v>411675.95</v>
      </c>
      <c r="P84" s="12">
        <f>ROUND((K84*1000+L84*1250+M84*1000)*0.3*0.2765/10000,0)</f>
        <v>174</v>
      </c>
      <c r="Q84" s="12">
        <f>ROUND((K84*1000+L84*1250+M84*1000)*0.3*0.3/10000,0)</f>
        <v>189</v>
      </c>
      <c r="R84" s="12"/>
      <c r="S84" s="12">
        <f>ROUND((K84*1000+L84*1250+M84*1000)*0.3*0.2/10000,0)</f>
        <v>126</v>
      </c>
      <c r="T84" s="12">
        <f t="shared" si="38"/>
        <v>189</v>
      </c>
      <c r="U84" s="12">
        <f t="shared" si="37"/>
        <v>0</v>
      </c>
    </row>
    <row r="85" spans="1:21" ht="15" customHeight="1">
      <c r="A85" s="12" t="s">
        <v>119</v>
      </c>
      <c r="B85" s="11">
        <v>130433</v>
      </c>
      <c r="C85" s="31">
        <v>0.3</v>
      </c>
      <c r="D85" s="32">
        <v>1</v>
      </c>
      <c r="E85" s="32">
        <v>1</v>
      </c>
      <c r="F85" s="12">
        <f t="shared" si="34"/>
        <v>60844</v>
      </c>
      <c r="G85" s="12">
        <v>42897</v>
      </c>
      <c r="H85" s="12">
        <v>17873</v>
      </c>
      <c r="I85" s="12">
        <v>74</v>
      </c>
      <c r="J85" s="12">
        <f t="shared" si="35"/>
        <v>20879</v>
      </c>
      <c r="K85" s="12">
        <v>3429</v>
      </c>
      <c r="L85" s="12">
        <v>17409</v>
      </c>
      <c r="M85" s="12">
        <v>41</v>
      </c>
      <c r="N85" s="12">
        <v>65</v>
      </c>
      <c r="O85" s="12">
        <v>527399.75</v>
      </c>
      <c r="P85" s="12">
        <f>ROUND((K85*1000+L85*1250+M85*1000)*0.3*0.2765/10000,0)</f>
        <v>209</v>
      </c>
      <c r="Q85" s="12">
        <f>ROUND((K85*1000+L85*1250+M85*1000)*0.3*0.3/10000,0)</f>
        <v>227</v>
      </c>
      <c r="R85" s="12"/>
      <c r="S85" s="12">
        <f>ROUND((K85*1000+L85*1250+M85*1000)*0.3*0.2/10000,0)</f>
        <v>151</v>
      </c>
      <c r="T85" s="12">
        <f t="shared" si="38"/>
        <v>227</v>
      </c>
      <c r="U85" s="12">
        <f t="shared" si="37"/>
        <v>0</v>
      </c>
    </row>
    <row r="86" spans="1:21" ht="15" customHeight="1">
      <c r="A86" s="12" t="s">
        <v>120</v>
      </c>
      <c r="B86" s="11">
        <v>130434</v>
      </c>
      <c r="C86" s="31">
        <v>0.3</v>
      </c>
      <c r="D86" s="32">
        <v>1</v>
      </c>
      <c r="E86" s="32">
        <v>1</v>
      </c>
      <c r="F86" s="12">
        <f t="shared" si="34"/>
        <v>136687</v>
      </c>
      <c r="G86" s="12">
        <v>98444</v>
      </c>
      <c r="H86" s="12">
        <v>38176</v>
      </c>
      <c r="I86" s="12">
        <v>67</v>
      </c>
      <c r="J86" s="12">
        <f t="shared" si="35"/>
        <v>53787</v>
      </c>
      <c r="K86" s="12">
        <v>27373</v>
      </c>
      <c r="L86" s="12">
        <v>26414</v>
      </c>
      <c r="M86" s="12">
        <v>0</v>
      </c>
      <c r="N86" s="12">
        <v>81</v>
      </c>
      <c r="O86" s="12">
        <v>1045196.73</v>
      </c>
      <c r="P86" s="12">
        <f>ROUND((K86*1000+L86*1250+M86*1000)*0.3*0.2765/10000,0)</f>
        <v>501</v>
      </c>
      <c r="Q86" s="12">
        <f>ROUND((K86*1000+L86*1250+M86*1000)*0.3*0.3/10000,0)</f>
        <v>544</v>
      </c>
      <c r="R86" s="12"/>
      <c r="S86" s="12">
        <f>ROUND((K86*1000+L86*1250+M86*1000)*0.3*0.2/10000,0)</f>
        <v>362</v>
      </c>
      <c r="T86" s="12">
        <f t="shared" si="38"/>
        <v>544</v>
      </c>
      <c r="U86" s="12">
        <f t="shared" si="37"/>
        <v>0</v>
      </c>
    </row>
    <row r="87" spans="1:21" ht="15" customHeight="1">
      <c r="A87" s="12" t="s">
        <v>121</v>
      </c>
      <c r="B87" s="11">
        <v>130435</v>
      </c>
      <c r="C87" s="31">
        <v>0.23</v>
      </c>
      <c r="D87" s="32"/>
      <c r="E87" s="32">
        <v>1</v>
      </c>
      <c r="F87" s="12">
        <f t="shared" si="34"/>
        <v>86499</v>
      </c>
      <c r="G87" s="12">
        <v>63072</v>
      </c>
      <c r="H87" s="12">
        <v>23401</v>
      </c>
      <c r="I87" s="12">
        <v>26</v>
      </c>
      <c r="J87" s="12">
        <f t="shared" si="35"/>
        <v>35864</v>
      </c>
      <c r="K87" s="12">
        <v>14156</v>
      </c>
      <c r="L87" s="12">
        <v>21708</v>
      </c>
      <c r="M87" s="12">
        <v>0</v>
      </c>
      <c r="N87" s="12">
        <v>57</v>
      </c>
      <c r="O87" s="12">
        <v>697069.43</v>
      </c>
      <c r="P87" s="12">
        <f>ROUND((K87*1000+L87*1250+M87*1000)*0.23*0.27614/10000,0)</f>
        <v>262</v>
      </c>
      <c r="Q87" s="12">
        <f>ROUND((K87*1000+L87*1250+M87*1000)*0.23*0.3/10000,0)</f>
        <v>285</v>
      </c>
      <c r="R87" s="12"/>
      <c r="S87" s="12">
        <f>ROUND((K87*1000+L87*1250+M87*1000)*0.23*0.2/10000,0)</f>
        <v>190</v>
      </c>
      <c r="T87" s="12">
        <f t="shared" si="38"/>
        <v>285</v>
      </c>
      <c r="U87" s="12">
        <f t="shared" si="37"/>
        <v>0</v>
      </c>
    </row>
    <row r="88" spans="1:21" ht="15" customHeight="1">
      <c r="A88" s="12" t="s">
        <v>122</v>
      </c>
      <c r="B88" s="11">
        <v>130481</v>
      </c>
      <c r="C88" s="31">
        <v>0.23</v>
      </c>
      <c r="D88" s="32"/>
      <c r="E88" s="32">
        <v>1</v>
      </c>
      <c r="F88" s="12">
        <f t="shared" si="34"/>
        <v>121754</v>
      </c>
      <c r="G88" s="12">
        <v>87351</v>
      </c>
      <c r="H88" s="12">
        <v>34229</v>
      </c>
      <c r="I88" s="12">
        <v>174</v>
      </c>
      <c r="J88" s="12">
        <f t="shared" si="35"/>
        <v>32591</v>
      </c>
      <c r="K88" s="12">
        <v>5836</v>
      </c>
      <c r="L88" s="12">
        <v>26698</v>
      </c>
      <c r="M88" s="12">
        <v>57</v>
      </c>
      <c r="N88" s="12">
        <v>241</v>
      </c>
      <c r="O88" s="12">
        <v>1123415</v>
      </c>
      <c r="P88" s="12">
        <f>ROUND((K88*1000+L88*1250+M88*1000)*0.23*0.27614/10000,0)</f>
        <v>249</v>
      </c>
      <c r="Q88" s="12">
        <f>ROUND((K88*1000+L88*1250+M88*1000)*0.23*0.3/10000,0)</f>
        <v>271</v>
      </c>
      <c r="R88" s="12"/>
      <c r="S88" s="12">
        <f>ROUND((K88*1000+L88*1250+M88*1000)*0.23*0.2/10000,0)</f>
        <v>181</v>
      </c>
      <c r="T88" s="12">
        <f t="shared" si="38"/>
        <v>271</v>
      </c>
      <c r="U88" s="12">
        <f t="shared" si="37"/>
        <v>0</v>
      </c>
    </row>
    <row r="89" spans="1:21" ht="15" customHeight="1">
      <c r="A89" s="48" t="s">
        <v>56</v>
      </c>
      <c r="B89" s="11" t="s">
        <v>123</v>
      </c>
      <c r="C89" s="31">
        <v>0.23</v>
      </c>
      <c r="D89" s="32"/>
      <c r="E89" s="32">
        <v>2</v>
      </c>
      <c r="F89" s="12">
        <f t="shared" si="34"/>
        <v>54168</v>
      </c>
      <c r="G89" s="12">
        <v>5139</v>
      </c>
      <c r="H89" s="12">
        <v>48763</v>
      </c>
      <c r="I89" s="12">
        <v>266</v>
      </c>
      <c r="J89" s="12">
        <f t="shared" si="35"/>
        <v>9132</v>
      </c>
      <c r="K89" s="12">
        <v>0</v>
      </c>
      <c r="L89" s="12">
        <v>8950</v>
      </c>
      <c r="M89" s="12">
        <v>182</v>
      </c>
      <c r="N89" s="12">
        <v>0</v>
      </c>
      <c r="O89" s="12">
        <v>326007.06999999995</v>
      </c>
      <c r="P89" s="12">
        <f>ROUND((K89*1000+L89*1250+M89*1000)*0.23*0.27614/10000,0)</f>
        <v>72</v>
      </c>
      <c r="Q89" s="12">
        <f>ROUND((K89*1000+L89*1250+M89*1000)*0.23*0.2/10000,0)</f>
        <v>52</v>
      </c>
      <c r="R89" s="12">
        <f>ROUND((K89*1000+L89*1250+M89*1000)*0.23*0.1/10000,0)</f>
        <v>26</v>
      </c>
      <c r="S89" s="12">
        <f>ROUND((K89*1000+L89*1250+M89*1000)*0.23*0.2/10000,0)</f>
        <v>52</v>
      </c>
      <c r="T89" s="12">
        <f>ROUND((K89*1000+L89*1250+M89*1000)*C89*0.2/10000,0)</f>
        <v>52</v>
      </c>
      <c r="U89" s="12">
        <f t="shared" si="37"/>
        <v>0</v>
      </c>
    </row>
    <row r="90" spans="1:21" ht="15" customHeight="1">
      <c r="A90" s="12" t="s">
        <v>124</v>
      </c>
      <c r="B90" s="11" t="s">
        <v>125</v>
      </c>
      <c r="C90" s="31">
        <v>0.23</v>
      </c>
      <c r="D90" s="32"/>
      <c r="E90" s="32">
        <v>2</v>
      </c>
      <c r="F90" s="12">
        <f t="shared" si="34"/>
        <v>49160</v>
      </c>
      <c r="G90" s="12">
        <v>34959</v>
      </c>
      <c r="H90" s="12">
        <v>14201</v>
      </c>
      <c r="I90" s="12">
        <v>0</v>
      </c>
      <c r="J90" s="12">
        <f t="shared" si="35"/>
        <v>25478</v>
      </c>
      <c r="K90" s="12">
        <v>12648</v>
      </c>
      <c r="L90" s="12">
        <v>12830</v>
      </c>
      <c r="M90" s="12">
        <v>0</v>
      </c>
      <c r="N90" s="12">
        <v>15</v>
      </c>
      <c r="O90" s="12">
        <v>403445.12</v>
      </c>
      <c r="P90" s="12">
        <f>ROUND((K90*1000+L90*1250+M90*1000)*0.23*0.27614/10000,0)</f>
        <v>182</v>
      </c>
      <c r="Q90" s="12">
        <f>ROUND((K90*1000+L90*1250+M90*1000)*0.23*0.2/10000,0)</f>
        <v>132</v>
      </c>
      <c r="R90" s="12">
        <f>ROUND((K90*1000+L90*1250+M90*1000)*0.23*0.1/10000,0)</f>
        <v>66</v>
      </c>
      <c r="S90" s="12">
        <f>ROUND((K90*1000+L90*1250+M90*1000)*0.23*0.2/10000,0)</f>
        <v>132</v>
      </c>
      <c r="T90" s="12">
        <f>ROUND((K90*1000+L90*1250+M90*1000)*C90*0.2/10000,0)</f>
        <v>132</v>
      </c>
      <c r="U90" s="12">
        <f t="shared" si="37"/>
        <v>0</v>
      </c>
    </row>
    <row r="91" spans="1:21" ht="15" customHeight="1">
      <c r="A91" s="12" t="s">
        <v>126</v>
      </c>
      <c r="B91" s="11" t="s">
        <v>127</v>
      </c>
      <c r="C91" s="31">
        <v>0.23</v>
      </c>
      <c r="D91" s="32"/>
      <c r="E91" s="32">
        <v>2</v>
      </c>
      <c r="F91" s="12">
        <f t="shared" si="34"/>
        <v>30576</v>
      </c>
      <c r="G91" s="12">
        <v>24232</v>
      </c>
      <c r="H91" s="12">
        <v>6344</v>
      </c>
      <c r="I91" s="12">
        <v>0</v>
      </c>
      <c r="J91" s="12">
        <f t="shared" si="35"/>
        <v>8678</v>
      </c>
      <c r="K91" s="12">
        <v>4314</v>
      </c>
      <c r="L91" s="12">
        <v>4364</v>
      </c>
      <c r="M91" s="12">
        <v>0</v>
      </c>
      <c r="N91" s="12">
        <v>9</v>
      </c>
      <c r="O91" s="12">
        <v>250291.19</v>
      </c>
      <c r="P91" s="12">
        <f>ROUND((K91*1000+L91*1250+M91*1000)*0.23*0.27614/10000,0)</f>
        <v>62</v>
      </c>
      <c r="Q91" s="12">
        <f>ROUND((K91*1000+L91*1250+M91*1000)*0.23*0.2/10000,0)</f>
        <v>45</v>
      </c>
      <c r="R91" s="12">
        <f>ROUND((K91*1000+L91*1250+M91*1000)*0.23*0.1/10000,0)</f>
        <v>22</v>
      </c>
      <c r="S91" s="12">
        <f>ROUND((K91*1000+L91*1250+M91*1000)*0.23*0.2/10000,0)</f>
        <v>45</v>
      </c>
      <c r="T91" s="12">
        <f>ROUND((K91*1000+L91*1250+M91*1000)*C91*0.2/10000,0)</f>
        <v>45</v>
      </c>
      <c r="U91" s="12">
        <f t="shared" si="37"/>
        <v>0</v>
      </c>
    </row>
    <row r="92" spans="1:21" s="14" customFormat="1" ht="15" customHeight="1">
      <c r="A92" s="26" t="s">
        <v>128</v>
      </c>
      <c r="B92" s="27" t="s">
        <v>129</v>
      </c>
      <c r="C92" s="24"/>
      <c r="D92" s="24"/>
      <c r="E92" s="24" t="s">
        <v>26</v>
      </c>
      <c r="F92" s="30">
        <f aca="true" t="shared" si="39" ref="F92:U92">SUM(F93:F113)</f>
        <v>996026</v>
      </c>
      <c r="G92" s="30">
        <f t="shared" si="39"/>
        <v>714108</v>
      </c>
      <c r="H92" s="30">
        <f t="shared" si="39"/>
        <v>280131</v>
      </c>
      <c r="I92" s="30">
        <f t="shared" si="39"/>
        <v>1787</v>
      </c>
      <c r="J92" s="30">
        <f t="shared" si="39"/>
        <v>446233</v>
      </c>
      <c r="K92" s="30">
        <f t="shared" si="39"/>
        <v>212023</v>
      </c>
      <c r="L92" s="30">
        <f t="shared" si="39"/>
        <v>233522</v>
      </c>
      <c r="M92" s="30">
        <f t="shared" si="39"/>
        <v>688</v>
      </c>
      <c r="N92" s="30">
        <f t="shared" si="39"/>
        <v>1142</v>
      </c>
      <c r="O92" s="30">
        <f t="shared" si="39"/>
        <v>8884884.58</v>
      </c>
      <c r="P92" s="30">
        <f t="shared" si="39"/>
        <v>3677</v>
      </c>
      <c r="Q92" s="30">
        <f t="shared" si="39"/>
        <v>3848</v>
      </c>
      <c r="R92" s="30">
        <f t="shared" si="39"/>
        <v>144</v>
      </c>
      <c r="S92" s="30">
        <f t="shared" si="39"/>
        <v>2660</v>
      </c>
      <c r="T92" s="30">
        <f t="shared" si="39"/>
        <v>2909</v>
      </c>
      <c r="U92" s="30">
        <f t="shared" si="39"/>
        <v>939</v>
      </c>
    </row>
    <row r="93" spans="1:21" ht="15" customHeight="1">
      <c r="A93" s="12" t="s">
        <v>130</v>
      </c>
      <c r="B93" s="11">
        <v>130502</v>
      </c>
      <c r="C93" s="31">
        <v>0.2</v>
      </c>
      <c r="D93" s="32"/>
      <c r="E93" s="32">
        <v>2</v>
      </c>
      <c r="F93" s="12">
        <f aca="true" t="shared" si="40" ref="F93:F113">G93+H93+I93</f>
        <v>47498</v>
      </c>
      <c r="G93" s="12">
        <v>33260</v>
      </c>
      <c r="H93" s="12">
        <v>14238</v>
      </c>
      <c r="I93" s="12">
        <v>0</v>
      </c>
      <c r="J93" s="12">
        <f aca="true" t="shared" si="41" ref="J93:J113">K93+L93+M93</f>
        <v>1591</v>
      </c>
      <c r="K93" s="12">
        <v>308</v>
      </c>
      <c r="L93" s="12">
        <v>1283</v>
      </c>
      <c r="M93" s="12">
        <v>0</v>
      </c>
      <c r="N93" s="12">
        <v>3</v>
      </c>
      <c r="O93" s="12">
        <v>183035.53999999998</v>
      </c>
      <c r="P93" s="12">
        <f>ROUND((K93*1000+L93*1250+M93*1000)*0.23*0.27614/10000,0)</f>
        <v>12</v>
      </c>
      <c r="Q93" s="12">
        <f>ROUND((K93*1000+L93*1250+M93*1000)*0.23*0.2/10000,0)</f>
        <v>9</v>
      </c>
      <c r="R93" s="12">
        <f>ROUND((K93*1000+L93*1250+M93*1000)*0.23*0.1/10000,0)</f>
        <v>4</v>
      </c>
      <c r="S93" s="12">
        <f>ROUND((K93*1000+L93*1250+M93*1000)*0.23*0.2/10000,0)</f>
        <v>9</v>
      </c>
      <c r="T93" s="12">
        <f>ROUND((K93*1000+L93*1250+M93*1000)*C93*0.2/10000,0)</f>
        <v>8</v>
      </c>
      <c r="U93" s="12">
        <f aca="true" t="shared" si="42" ref="U93:U113">Q93-T93</f>
        <v>1</v>
      </c>
    </row>
    <row r="94" spans="1:21" ht="15" customHeight="1">
      <c r="A94" s="12" t="s">
        <v>36</v>
      </c>
      <c r="B94" s="11">
        <v>130503</v>
      </c>
      <c r="C94" s="31">
        <v>0.1</v>
      </c>
      <c r="D94" s="32"/>
      <c r="E94" s="32">
        <v>2</v>
      </c>
      <c r="F94" s="12">
        <f t="shared" si="40"/>
        <v>64122</v>
      </c>
      <c r="G94" s="12">
        <v>44945</v>
      </c>
      <c r="H94" s="12">
        <v>19177</v>
      </c>
      <c r="I94" s="12">
        <v>0</v>
      </c>
      <c r="J94" s="12">
        <f t="shared" si="41"/>
        <v>11664</v>
      </c>
      <c r="K94" s="12">
        <v>7288</v>
      </c>
      <c r="L94" s="12">
        <v>4376</v>
      </c>
      <c r="M94" s="12">
        <v>0</v>
      </c>
      <c r="N94" s="12">
        <v>2</v>
      </c>
      <c r="O94" s="12">
        <v>331857.16</v>
      </c>
      <c r="P94" s="12">
        <f>ROUND((K94*1000+L94*1250+M94*1000)*0.23*0.27614/10000,0)</f>
        <v>81</v>
      </c>
      <c r="Q94" s="12">
        <f>ROUND((K94*1000+L94*1250+M94*1000)*0.23*0.2/10000,0)</f>
        <v>59</v>
      </c>
      <c r="R94" s="12">
        <f>ROUND((K94*1000+L94*1250+M94*1000)*0.23*0.1/10000,0)</f>
        <v>29</v>
      </c>
      <c r="S94" s="12">
        <f>ROUND((K94*1000+L94*1250+M94*1000)*0.23*0.2/10000,0)</f>
        <v>59</v>
      </c>
      <c r="T94" s="12">
        <f>ROUND((K94*1000+L94*1250+M94*1000)*C94*0.2/10000,0)</f>
        <v>26</v>
      </c>
      <c r="U94" s="12">
        <f t="shared" si="42"/>
        <v>33</v>
      </c>
    </row>
    <row r="95" spans="1:21" ht="15" customHeight="1">
      <c r="A95" s="12" t="s">
        <v>131</v>
      </c>
      <c r="B95" s="11">
        <v>130521</v>
      </c>
      <c r="C95" s="31">
        <v>0.23</v>
      </c>
      <c r="D95" s="32"/>
      <c r="E95" s="32"/>
      <c r="F95" s="12">
        <f t="shared" si="40"/>
        <v>33209</v>
      </c>
      <c r="G95" s="12">
        <v>22960</v>
      </c>
      <c r="H95" s="12">
        <v>10106</v>
      </c>
      <c r="I95" s="12">
        <v>143</v>
      </c>
      <c r="J95" s="12">
        <f t="shared" si="41"/>
        <v>19507</v>
      </c>
      <c r="K95" s="12">
        <v>9366</v>
      </c>
      <c r="L95" s="12">
        <v>10087</v>
      </c>
      <c r="M95" s="12">
        <v>54</v>
      </c>
      <c r="N95" s="12">
        <v>138</v>
      </c>
      <c r="O95" s="12">
        <v>444334.53</v>
      </c>
      <c r="P95" s="12">
        <f>ROUND((K95*1000+L95*1250+M95*1000)*0.23*0.27614/10000,0)</f>
        <v>140</v>
      </c>
      <c r="Q95" s="12">
        <f>ROUND((K95*1000+L95*1250+M95*1000)*0.23*0.2/10000,0)</f>
        <v>101</v>
      </c>
      <c r="R95" s="12">
        <f>ROUND((K95*1000+L95*1250+M95*1000)*0.23*0.1/10000,0)</f>
        <v>51</v>
      </c>
      <c r="S95" s="12">
        <f>ROUND((K95*1000+L95*1250+M95*1000)*0.23*0.2/10000,0)</f>
        <v>101</v>
      </c>
      <c r="T95" s="12">
        <f>ROUND((K95*1000+L95*1250+M95*1000)*C95*0.2/10000,0)</f>
        <v>101</v>
      </c>
      <c r="U95" s="12">
        <f t="shared" si="42"/>
        <v>0</v>
      </c>
    </row>
    <row r="96" spans="1:21" ht="15" customHeight="1">
      <c r="A96" s="12" t="s">
        <v>132</v>
      </c>
      <c r="B96" s="11">
        <v>130522</v>
      </c>
      <c r="C96" s="49">
        <v>0.2</v>
      </c>
      <c r="D96" s="32">
        <v>1</v>
      </c>
      <c r="E96" s="32">
        <v>1</v>
      </c>
      <c r="F96" s="12">
        <f t="shared" si="40"/>
        <v>29242</v>
      </c>
      <c r="G96" s="12">
        <v>19596</v>
      </c>
      <c r="H96" s="12">
        <v>9561</v>
      </c>
      <c r="I96" s="12">
        <v>85</v>
      </c>
      <c r="J96" s="12">
        <f t="shared" si="41"/>
        <v>11339</v>
      </c>
      <c r="K96" s="12">
        <v>3850</v>
      </c>
      <c r="L96" s="12">
        <v>7447</v>
      </c>
      <c r="M96" s="12">
        <v>42</v>
      </c>
      <c r="N96" s="12">
        <v>56</v>
      </c>
      <c r="O96" s="12">
        <v>245003.61</v>
      </c>
      <c r="P96" s="12">
        <f>ROUND((K96*1000+L96*1250+M96*1000)*0.3*0.2765/10000,0)</f>
        <v>110</v>
      </c>
      <c r="Q96" s="12">
        <f>ROUND((K96*1000+L96*1250+M96*1000)*0.3*0.3/10000,0)</f>
        <v>119</v>
      </c>
      <c r="R96" s="12"/>
      <c r="S96" s="12">
        <f>ROUND((K96*1000+L96*1250+M96*1000)*0.3*0.2/10000,0)</f>
        <v>79</v>
      </c>
      <c r="T96" s="12">
        <f aca="true" t="shared" si="43" ref="T96:T111">ROUND((K96*1000+L96*1250+M96*1000)*C96*0.3/10000,0)</f>
        <v>79</v>
      </c>
      <c r="U96" s="12">
        <f t="shared" si="42"/>
        <v>40</v>
      </c>
    </row>
    <row r="97" spans="1:21" ht="15" customHeight="1">
      <c r="A97" s="12" t="s">
        <v>133</v>
      </c>
      <c r="B97" s="11">
        <v>130523</v>
      </c>
      <c r="C97" s="49">
        <v>0.16</v>
      </c>
      <c r="D97" s="32">
        <v>1</v>
      </c>
      <c r="E97" s="32">
        <v>1</v>
      </c>
      <c r="F97" s="12">
        <f t="shared" si="40"/>
        <v>36402</v>
      </c>
      <c r="G97" s="12">
        <v>26338</v>
      </c>
      <c r="H97" s="12">
        <v>10056</v>
      </c>
      <c r="I97" s="12">
        <v>8</v>
      </c>
      <c r="J97" s="12">
        <f t="shared" si="41"/>
        <v>16154</v>
      </c>
      <c r="K97" s="12">
        <v>6629</v>
      </c>
      <c r="L97" s="12">
        <v>9517</v>
      </c>
      <c r="M97" s="12">
        <v>8</v>
      </c>
      <c r="N97" s="12">
        <v>49</v>
      </c>
      <c r="O97" s="12">
        <v>297550</v>
      </c>
      <c r="P97" s="12">
        <f>ROUND((K97*1000+L97*1250+M97*1000)*0.3*0.2765/10000,0)</f>
        <v>154</v>
      </c>
      <c r="Q97" s="12">
        <f>ROUND((K97*1000+L97*1250+M97*1000)*0.3*0.3/10000,0)</f>
        <v>167</v>
      </c>
      <c r="R97" s="12"/>
      <c r="S97" s="12">
        <f>ROUND((K97*1000+L97*1250+M97*1000)*0.3*0.2/10000,0)</f>
        <v>111</v>
      </c>
      <c r="T97" s="12">
        <f t="shared" si="43"/>
        <v>89</v>
      </c>
      <c r="U97" s="12">
        <f t="shared" si="42"/>
        <v>78</v>
      </c>
    </row>
    <row r="98" spans="1:21" ht="15" customHeight="1">
      <c r="A98" s="12" t="s">
        <v>134</v>
      </c>
      <c r="B98" s="11">
        <v>130524</v>
      </c>
      <c r="C98" s="49">
        <v>0.14</v>
      </c>
      <c r="D98" s="32"/>
      <c r="E98" s="32">
        <v>1</v>
      </c>
      <c r="F98" s="12">
        <f t="shared" si="40"/>
        <v>23588</v>
      </c>
      <c r="G98" s="12">
        <v>16551</v>
      </c>
      <c r="H98" s="12">
        <v>6939</v>
      </c>
      <c r="I98" s="12">
        <v>98</v>
      </c>
      <c r="J98" s="12">
        <f t="shared" si="41"/>
        <v>12906</v>
      </c>
      <c r="K98" s="12">
        <v>5947</v>
      </c>
      <c r="L98" s="12">
        <v>6939</v>
      </c>
      <c r="M98" s="12">
        <v>20</v>
      </c>
      <c r="N98" s="12">
        <v>34</v>
      </c>
      <c r="O98" s="12">
        <v>220790.16</v>
      </c>
      <c r="P98" s="12">
        <f>ROUND((K98*1000+L98*1250+M98*1000)*0.23*0.27614/10000,0)</f>
        <v>93</v>
      </c>
      <c r="Q98" s="12">
        <f>ROUND((K98*1000+L98*1250+M98*1000)*0.23*0.3/10000,0)</f>
        <v>101</v>
      </c>
      <c r="R98" s="12"/>
      <c r="S98" s="12">
        <f>ROUND((K98*1000+L98*1250+M98*1000)*0.23*0.2/10000,0)</f>
        <v>67</v>
      </c>
      <c r="T98" s="12">
        <f t="shared" si="43"/>
        <v>61</v>
      </c>
      <c r="U98" s="12">
        <f t="shared" si="42"/>
        <v>40</v>
      </c>
    </row>
    <row r="99" spans="1:21" ht="15" customHeight="1">
      <c r="A99" s="12" t="s">
        <v>135</v>
      </c>
      <c r="B99" s="11">
        <v>130525</v>
      </c>
      <c r="C99" s="49">
        <v>0.2</v>
      </c>
      <c r="D99" s="32"/>
      <c r="E99" s="32">
        <v>1</v>
      </c>
      <c r="F99" s="12">
        <f t="shared" si="40"/>
        <v>58001</v>
      </c>
      <c r="G99" s="12">
        <v>44974</v>
      </c>
      <c r="H99" s="12">
        <v>12957</v>
      </c>
      <c r="I99" s="12">
        <v>70</v>
      </c>
      <c r="J99" s="12">
        <f t="shared" si="41"/>
        <v>31548</v>
      </c>
      <c r="K99" s="12">
        <v>18527</v>
      </c>
      <c r="L99" s="12">
        <v>12957</v>
      </c>
      <c r="M99" s="12">
        <v>64</v>
      </c>
      <c r="N99" s="12">
        <v>55</v>
      </c>
      <c r="O99" s="12">
        <v>647891.03</v>
      </c>
      <c r="P99" s="12">
        <f>ROUND((K99*1000+L99*1250+M99*1000)*0.23*0.27614/10000,0)</f>
        <v>221</v>
      </c>
      <c r="Q99" s="12">
        <f>ROUND((K99*1000+L99*1250+M99*1000)*0.23*0.3/10000,0)</f>
        <v>240</v>
      </c>
      <c r="R99" s="12"/>
      <c r="S99" s="12">
        <f>ROUND((K99*1000+L99*1250+M99*1000)*0.23*0.2/10000,0)</f>
        <v>160</v>
      </c>
      <c r="T99" s="12">
        <f t="shared" si="43"/>
        <v>209</v>
      </c>
      <c r="U99" s="12">
        <f t="shared" si="42"/>
        <v>31</v>
      </c>
    </row>
    <row r="100" spans="1:21" ht="15" customHeight="1">
      <c r="A100" s="12" t="s">
        <v>136</v>
      </c>
      <c r="B100" s="11">
        <v>130526</v>
      </c>
      <c r="C100" s="49">
        <v>0.3</v>
      </c>
      <c r="D100" s="32">
        <v>1</v>
      </c>
      <c r="E100" s="32">
        <v>1</v>
      </c>
      <c r="F100" s="12">
        <f t="shared" si="40"/>
        <v>41343</v>
      </c>
      <c r="G100" s="12">
        <v>31942</v>
      </c>
      <c r="H100" s="12">
        <v>9379</v>
      </c>
      <c r="I100" s="12">
        <v>22</v>
      </c>
      <c r="J100" s="12">
        <f t="shared" si="41"/>
        <v>19213</v>
      </c>
      <c r="K100" s="12">
        <v>11651</v>
      </c>
      <c r="L100" s="12">
        <v>7562</v>
      </c>
      <c r="M100" s="12">
        <v>0</v>
      </c>
      <c r="N100" s="12">
        <v>53</v>
      </c>
      <c r="O100" s="12">
        <v>360047.66</v>
      </c>
      <c r="P100" s="12">
        <f>ROUND((K100*1000+L100*1250+M100*1000)*0.3*0.2765/10000,0)</f>
        <v>175</v>
      </c>
      <c r="Q100" s="12">
        <f>ROUND((K100*1000+L100*1250+M100*1000)*0.3*0.3/10000,0)</f>
        <v>190</v>
      </c>
      <c r="R100" s="12"/>
      <c r="S100" s="12">
        <f>ROUND((K100*1000+L100*1250+M100*1000)*0.3*0.2/10000,0)</f>
        <v>127</v>
      </c>
      <c r="T100" s="12">
        <f t="shared" si="43"/>
        <v>190</v>
      </c>
      <c r="U100" s="12">
        <f t="shared" si="42"/>
        <v>0</v>
      </c>
    </row>
    <row r="101" spans="1:21" ht="15" customHeight="1">
      <c r="A101" s="12" t="s">
        <v>137</v>
      </c>
      <c r="B101" s="11">
        <v>130527</v>
      </c>
      <c r="C101" s="49">
        <v>0.23</v>
      </c>
      <c r="D101" s="32">
        <v>1</v>
      </c>
      <c r="E101" s="32">
        <v>1</v>
      </c>
      <c r="F101" s="12">
        <f t="shared" si="40"/>
        <v>44967</v>
      </c>
      <c r="G101" s="12">
        <v>31557</v>
      </c>
      <c r="H101" s="12">
        <v>13357</v>
      </c>
      <c r="I101" s="12">
        <v>53</v>
      </c>
      <c r="J101" s="12">
        <f t="shared" si="41"/>
        <v>24702</v>
      </c>
      <c r="K101" s="12">
        <v>11518</v>
      </c>
      <c r="L101" s="12">
        <v>13131</v>
      </c>
      <c r="M101" s="12">
        <v>53</v>
      </c>
      <c r="N101" s="12">
        <v>24</v>
      </c>
      <c r="O101" s="12">
        <v>394846.87</v>
      </c>
      <c r="P101" s="12">
        <f>ROUND((K101*1000+L101*1250+M101*1000)*0.3*0.2765/10000,0)</f>
        <v>232</v>
      </c>
      <c r="Q101" s="12">
        <f>ROUND((K101*1000+L101*1250+M101*1000)*0.3*0.3/10000,0)</f>
        <v>252</v>
      </c>
      <c r="R101" s="12"/>
      <c r="S101" s="12">
        <f>ROUND((K101*1000+L101*1250+M101*1000)*0.3*0.2/10000,0)</f>
        <v>168</v>
      </c>
      <c r="T101" s="12">
        <f t="shared" si="43"/>
        <v>193</v>
      </c>
      <c r="U101" s="12">
        <f t="shared" si="42"/>
        <v>59</v>
      </c>
    </row>
    <row r="102" spans="1:21" ht="15" customHeight="1">
      <c r="A102" s="12" t="s">
        <v>138</v>
      </c>
      <c r="B102" s="11">
        <v>130528</v>
      </c>
      <c r="C102" s="49">
        <v>0.23</v>
      </c>
      <c r="D102" s="32"/>
      <c r="E102" s="32">
        <v>1</v>
      </c>
      <c r="F102" s="12">
        <f t="shared" si="40"/>
        <v>98492</v>
      </c>
      <c r="G102" s="12">
        <v>76308</v>
      </c>
      <c r="H102" s="12">
        <v>22086</v>
      </c>
      <c r="I102" s="12">
        <v>98</v>
      </c>
      <c r="J102" s="12">
        <f t="shared" si="41"/>
        <v>33166</v>
      </c>
      <c r="K102" s="12">
        <v>13028</v>
      </c>
      <c r="L102" s="12">
        <v>20103</v>
      </c>
      <c r="M102" s="12">
        <v>35</v>
      </c>
      <c r="N102" s="12">
        <v>140</v>
      </c>
      <c r="O102" s="12">
        <v>991543.1700000002</v>
      </c>
      <c r="P102" s="12">
        <f>ROUND((K102*1000+L102*1250+M102*1000)*0.23*0.27614/10000,0)</f>
        <v>243</v>
      </c>
      <c r="Q102" s="12">
        <f>ROUND((K102*1000+L102*1250+M102*1000)*0.23*0.3/10000,0)</f>
        <v>264</v>
      </c>
      <c r="R102" s="12"/>
      <c r="S102" s="12">
        <f>ROUND((K102*1000+L102*1250+M102*1000)*0.23*0.2/10000,0)</f>
        <v>176</v>
      </c>
      <c r="T102" s="12">
        <f t="shared" si="43"/>
        <v>264</v>
      </c>
      <c r="U102" s="12">
        <f t="shared" si="42"/>
        <v>0</v>
      </c>
    </row>
    <row r="103" spans="1:21" ht="15" customHeight="1">
      <c r="A103" s="12" t="s">
        <v>139</v>
      </c>
      <c r="B103" s="11">
        <v>130529</v>
      </c>
      <c r="C103" s="49">
        <v>0.22</v>
      </c>
      <c r="D103" s="32">
        <v>1</v>
      </c>
      <c r="E103" s="32">
        <v>1</v>
      </c>
      <c r="F103" s="12">
        <f t="shared" si="40"/>
        <v>50218</v>
      </c>
      <c r="G103" s="12">
        <v>34445</v>
      </c>
      <c r="H103" s="12">
        <v>15642</v>
      </c>
      <c r="I103" s="12">
        <v>131</v>
      </c>
      <c r="J103" s="12">
        <f t="shared" si="41"/>
        <v>24299</v>
      </c>
      <c r="K103" s="12">
        <v>9819</v>
      </c>
      <c r="L103" s="12">
        <v>14438</v>
      </c>
      <c r="M103" s="12">
        <v>42</v>
      </c>
      <c r="N103" s="12">
        <v>62</v>
      </c>
      <c r="O103" s="12">
        <v>392317.45</v>
      </c>
      <c r="P103" s="12">
        <f>ROUND((K103*1000+L103*1250+M103*1000)*0.3*0.2765/10000,0)</f>
        <v>232</v>
      </c>
      <c r="Q103" s="12">
        <f>ROUND((K103*1000+L103*1250+M103*1000)*0.3*0.3/10000,0)</f>
        <v>251</v>
      </c>
      <c r="R103" s="12"/>
      <c r="S103" s="12">
        <f>ROUND((K103*1000+L103*1250+M103*1000)*0.3*0.2/10000,0)</f>
        <v>167</v>
      </c>
      <c r="T103" s="12">
        <f t="shared" si="43"/>
        <v>184</v>
      </c>
      <c r="U103" s="12">
        <f t="shared" si="42"/>
        <v>67</v>
      </c>
    </row>
    <row r="104" spans="1:21" ht="15" customHeight="1">
      <c r="A104" s="12" t="s">
        <v>140</v>
      </c>
      <c r="B104" s="11">
        <v>130530</v>
      </c>
      <c r="C104" s="49">
        <v>0.2</v>
      </c>
      <c r="D104" s="32">
        <v>1</v>
      </c>
      <c r="E104" s="32">
        <v>1</v>
      </c>
      <c r="F104" s="12">
        <f t="shared" si="40"/>
        <v>13163</v>
      </c>
      <c r="G104" s="12">
        <v>9375</v>
      </c>
      <c r="H104" s="12">
        <v>3731</v>
      </c>
      <c r="I104" s="12">
        <v>57</v>
      </c>
      <c r="J104" s="12">
        <f t="shared" si="41"/>
        <v>6605</v>
      </c>
      <c r="K104" s="12">
        <v>2889</v>
      </c>
      <c r="L104" s="12">
        <v>3716</v>
      </c>
      <c r="M104" s="12">
        <v>0</v>
      </c>
      <c r="N104" s="12">
        <v>24</v>
      </c>
      <c r="O104" s="12">
        <v>153875.76</v>
      </c>
      <c r="P104" s="12">
        <f>ROUND((K104*1000+L104*1250+M104*1000)*0.3*0.2765/10000,0)</f>
        <v>62</v>
      </c>
      <c r="Q104" s="12">
        <f>ROUND((K104*1000+L104*1250+M104*1000)*0.3*0.3/10000,0)</f>
        <v>68</v>
      </c>
      <c r="R104" s="12"/>
      <c r="S104" s="12">
        <f>ROUND((K104*1000+L104*1250+M104*1000)*0.3*0.2/10000,0)</f>
        <v>45</v>
      </c>
      <c r="T104" s="12">
        <f t="shared" si="43"/>
        <v>45</v>
      </c>
      <c r="U104" s="12">
        <f t="shared" si="42"/>
        <v>23</v>
      </c>
    </row>
    <row r="105" spans="1:21" ht="15" customHeight="1">
      <c r="A105" s="12" t="s">
        <v>141</v>
      </c>
      <c r="B105" s="11">
        <v>130531</v>
      </c>
      <c r="C105" s="49">
        <v>0.2</v>
      </c>
      <c r="D105" s="32">
        <v>1</v>
      </c>
      <c r="E105" s="32">
        <v>1</v>
      </c>
      <c r="F105" s="12">
        <f t="shared" si="40"/>
        <v>38993</v>
      </c>
      <c r="G105" s="12">
        <v>28622</v>
      </c>
      <c r="H105" s="12">
        <v>10277</v>
      </c>
      <c r="I105" s="12">
        <v>94</v>
      </c>
      <c r="J105" s="12">
        <f t="shared" si="41"/>
        <v>17421</v>
      </c>
      <c r="K105" s="12">
        <v>7144</v>
      </c>
      <c r="L105" s="12">
        <v>10277</v>
      </c>
      <c r="M105" s="12">
        <v>0</v>
      </c>
      <c r="N105" s="12">
        <v>58</v>
      </c>
      <c r="O105" s="12">
        <v>396461.51</v>
      </c>
      <c r="P105" s="12">
        <f>ROUND((K105*1000+L105*1250+M105*1000)*0.3*0.2765/10000,0)</f>
        <v>166</v>
      </c>
      <c r="Q105" s="12">
        <f>ROUND((K105*1000+L105*1250+M105*1000)*0.3*0.3/10000,0)</f>
        <v>180</v>
      </c>
      <c r="R105" s="12"/>
      <c r="S105" s="12">
        <f>ROUND((K105*1000+L105*1250+M105*1000)*0.3*0.2/10000,0)</f>
        <v>120</v>
      </c>
      <c r="T105" s="12">
        <f t="shared" si="43"/>
        <v>120</v>
      </c>
      <c r="U105" s="12">
        <f t="shared" si="42"/>
        <v>60</v>
      </c>
    </row>
    <row r="106" spans="1:21" ht="15" customHeight="1">
      <c r="A106" s="12" t="s">
        <v>142</v>
      </c>
      <c r="B106" s="11">
        <v>130532</v>
      </c>
      <c r="C106" s="49">
        <v>0.2</v>
      </c>
      <c r="D106" s="32">
        <v>1</v>
      </c>
      <c r="E106" s="32">
        <v>1</v>
      </c>
      <c r="F106" s="12">
        <f t="shared" si="40"/>
        <v>44757</v>
      </c>
      <c r="G106" s="12">
        <v>33065</v>
      </c>
      <c r="H106" s="12">
        <v>11592</v>
      </c>
      <c r="I106" s="12">
        <v>100</v>
      </c>
      <c r="J106" s="12">
        <f t="shared" si="41"/>
        <v>26232</v>
      </c>
      <c r="K106" s="12">
        <v>14692</v>
      </c>
      <c r="L106" s="12">
        <v>11456</v>
      </c>
      <c r="M106" s="12">
        <v>84</v>
      </c>
      <c r="N106" s="12">
        <v>49</v>
      </c>
      <c r="O106" s="12">
        <v>419024.26</v>
      </c>
      <c r="P106" s="12">
        <f>ROUND((K106*1000+L106*1250+M106*1000)*0.3*0.2765/10000,0)</f>
        <v>241</v>
      </c>
      <c r="Q106" s="12">
        <f>ROUND((K106*1000+L106*1250+M106*1000)*0.3*0.3/10000,0)</f>
        <v>262</v>
      </c>
      <c r="R106" s="12"/>
      <c r="S106" s="12">
        <f>ROUND((K106*1000+L106*1250+M106*1000)*0.3*0.2/10000,0)</f>
        <v>175</v>
      </c>
      <c r="T106" s="12">
        <f t="shared" si="43"/>
        <v>175</v>
      </c>
      <c r="U106" s="12">
        <f t="shared" si="42"/>
        <v>87</v>
      </c>
    </row>
    <row r="107" spans="1:21" ht="15" customHeight="1">
      <c r="A107" s="12" t="s">
        <v>143</v>
      </c>
      <c r="B107" s="11">
        <v>130533</v>
      </c>
      <c r="C107" s="49">
        <v>0.2</v>
      </c>
      <c r="D107" s="32">
        <v>1</v>
      </c>
      <c r="E107" s="32">
        <v>1</v>
      </c>
      <c r="F107" s="12">
        <f t="shared" si="40"/>
        <v>84539</v>
      </c>
      <c r="G107" s="12">
        <v>61480</v>
      </c>
      <c r="H107" s="12">
        <v>23007</v>
      </c>
      <c r="I107" s="12">
        <v>52</v>
      </c>
      <c r="J107" s="12">
        <f t="shared" si="41"/>
        <v>50120</v>
      </c>
      <c r="K107" s="12">
        <v>27061</v>
      </c>
      <c r="L107" s="12">
        <v>23007</v>
      </c>
      <c r="M107" s="12">
        <v>52</v>
      </c>
      <c r="N107" s="12">
        <v>106</v>
      </c>
      <c r="O107" s="12">
        <v>770937.72</v>
      </c>
      <c r="P107" s="12">
        <f>ROUND((K107*1000+L107*1250+M107*1000)*0.3*0.2765/10000,0)</f>
        <v>463</v>
      </c>
      <c r="Q107" s="12">
        <f>ROUND((K107*1000+L107*1250+M107*1000)*0.3*0.3/10000,0)</f>
        <v>503</v>
      </c>
      <c r="R107" s="12"/>
      <c r="S107" s="12">
        <f>ROUND((K107*1000+L107*1250+M107*1000)*0.3*0.2/10000,0)</f>
        <v>335</v>
      </c>
      <c r="T107" s="12">
        <f t="shared" si="43"/>
        <v>335</v>
      </c>
      <c r="U107" s="12">
        <f t="shared" si="42"/>
        <v>168</v>
      </c>
    </row>
    <row r="108" spans="1:21" ht="15" customHeight="1">
      <c r="A108" s="12" t="s">
        <v>144</v>
      </c>
      <c r="B108" s="11">
        <v>130534</v>
      </c>
      <c r="C108" s="49">
        <v>0.15</v>
      </c>
      <c r="D108" s="32"/>
      <c r="E108" s="32">
        <v>1</v>
      </c>
      <c r="F108" s="12">
        <f t="shared" si="40"/>
        <v>67830</v>
      </c>
      <c r="G108" s="12">
        <v>51850</v>
      </c>
      <c r="H108" s="12">
        <v>15822</v>
      </c>
      <c r="I108" s="12">
        <v>158</v>
      </c>
      <c r="J108" s="12">
        <f t="shared" si="41"/>
        <v>29808</v>
      </c>
      <c r="K108" s="12">
        <v>14863</v>
      </c>
      <c r="L108" s="12">
        <v>14921</v>
      </c>
      <c r="M108" s="12">
        <v>24</v>
      </c>
      <c r="N108" s="12">
        <v>37</v>
      </c>
      <c r="O108" s="12">
        <v>687625.9600000001</v>
      </c>
      <c r="P108" s="12">
        <f>ROUND((K108*1000+L108*1250+M108*1000)*0.23*0.27614/10000,0)</f>
        <v>213</v>
      </c>
      <c r="Q108" s="12">
        <f>ROUND((K108*1000+L108*1250+M108*1000)*0.23*0.3/10000,0)</f>
        <v>231</v>
      </c>
      <c r="R108" s="12"/>
      <c r="S108" s="12">
        <f>ROUND((K108*1000+L108*1250+M108*1000)*0.23*0.2/10000,0)</f>
        <v>154</v>
      </c>
      <c r="T108" s="12">
        <f t="shared" si="43"/>
        <v>151</v>
      </c>
      <c r="U108" s="12">
        <f t="shared" si="42"/>
        <v>80</v>
      </c>
    </row>
    <row r="109" spans="1:21" ht="15" customHeight="1">
      <c r="A109" s="12" t="s">
        <v>145</v>
      </c>
      <c r="B109" s="11">
        <v>130535</v>
      </c>
      <c r="C109" s="49">
        <v>0.23</v>
      </c>
      <c r="D109" s="32">
        <v>1</v>
      </c>
      <c r="E109" s="32">
        <v>1</v>
      </c>
      <c r="F109" s="12">
        <f t="shared" si="40"/>
        <v>55461</v>
      </c>
      <c r="G109" s="12">
        <v>40383</v>
      </c>
      <c r="H109" s="12">
        <v>14993</v>
      </c>
      <c r="I109" s="12">
        <v>85</v>
      </c>
      <c r="J109" s="12">
        <f t="shared" si="41"/>
        <v>18074</v>
      </c>
      <c r="K109" s="12">
        <v>5120</v>
      </c>
      <c r="L109" s="12">
        <v>12954</v>
      </c>
      <c r="M109" s="12">
        <v>0</v>
      </c>
      <c r="N109" s="12">
        <v>70</v>
      </c>
      <c r="O109" s="12">
        <v>483599.94000000006</v>
      </c>
      <c r="P109" s="12">
        <f>ROUND((K109*1000+L109*1250+M109*1000)*0.3*0.2765/10000,0)</f>
        <v>177</v>
      </c>
      <c r="Q109" s="12">
        <f>ROUND((K109*1000+L109*1250+M109*1000)*0.3*0.3/10000,0)</f>
        <v>192</v>
      </c>
      <c r="R109" s="12"/>
      <c r="S109" s="12">
        <f>ROUND((K109*1000+L109*1250+M109*1000)*0.3*0.2/10000,0)</f>
        <v>128</v>
      </c>
      <c r="T109" s="12">
        <f t="shared" si="43"/>
        <v>147</v>
      </c>
      <c r="U109" s="12">
        <f t="shared" si="42"/>
        <v>45</v>
      </c>
    </row>
    <row r="110" spans="1:21" ht="15" customHeight="1">
      <c r="A110" s="12" t="s">
        <v>146</v>
      </c>
      <c r="B110" s="11">
        <v>130581</v>
      </c>
      <c r="C110" s="49">
        <v>0.19</v>
      </c>
      <c r="D110" s="32"/>
      <c r="E110" s="32">
        <v>1</v>
      </c>
      <c r="F110" s="12">
        <f t="shared" si="40"/>
        <v>57474</v>
      </c>
      <c r="G110" s="12">
        <v>38182</v>
      </c>
      <c r="H110" s="12">
        <v>19241</v>
      </c>
      <c r="I110" s="12">
        <v>51</v>
      </c>
      <c r="J110" s="12">
        <f t="shared" si="41"/>
        <v>44238</v>
      </c>
      <c r="K110" s="12">
        <v>25254</v>
      </c>
      <c r="L110" s="12">
        <v>18984</v>
      </c>
      <c r="M110" s="12">
        <v>0</v>
      </c>
      <c r="N110" s="12">
        <v>79</v>
      </c>
      <c r="O110" s="12">
        <v>597004.93</v>
      </c>
      <c r="P110" s="12">
        <f>ROUND((K110*1000+L110*1250+M110*1000)*0.23*0.27614/10000,0)</f>
        <v>311</v>
      </c>
      <c r="Q110" s="12">
        <f>ROUND((K110*1000+L110*1250+M110*1000)*0.23*0.3/10000,0)</f>
        <v>338</v>
      </c>
      <c r="R110" s="12"/>
      <c r="S110" s="12">
        <f>ROUND((K110*1000+L110*1250+M110*1000)*0.23*0.2/10000,0)</f>
        <v>225</v>
      </c>
      <c r="T110" s="12">
        <f t="shared" si="43"/>
        <v>279</v>
      </c>
      <c r="U110" s="12">
        <f t="shared" si="42"/>
        <v>59</v>
      </c>
    </row>
    <row r="111" spans="1:21" ht="15" customHeight="1">
      <c r="A111" s="12" t="s">
        <v>147</v>
      </c>
      <c r="B111" s="11">
        <v>130582</v>
      </c>
      <c r="C111" s="49">
        <v>0.2</v>
      </c>
      <c r="D111" s="32"/>
      <c r="E111" s="32">
        <v>1</v>
      </c>
      <c r="F111" s="12">
        <f t="shared" si="40"/>
        <v>61647</v>
      </c>
      <c r="G111" s="12">
        <v>42153</v>
      </c>
      <c r="H111" s="12">
        <v>19359</v>
      </c>
      <c r="I111" s="12">
        <v>135</v>
      </c>
      <c r="J111" s="12">
        <f t="shared" si="41"/>
        <v>25707</v>
      </c>
      <c r="K111" s="12">
        <v>11886</v>
      </c>
      <c r="L111" s="12">
        <v>13763</v>
      </c>
      <c r="M111" s="12">
        <v>58</v>
      </c>
      <c r="N111" s="12">
        <v>100</v>
      </c>
      <c r="O111" s="12">
        <v>591181.04</v>
      </c>
      <c r="P111" s="12">
        <f>ROUND((K111*1000+L111*1250+M111*1000)*0.23*0.27614/10000,0)</f>
        <v>185</v>
      </c>
      <c r="Q111" s="12">
        <f>ROUND((K111*1000+L111*1250+M111*1000)*0.23*0.3/10000,0)</f>
        <v>201</v>
      </c>
      <c r="R111" s="12"/>
      <c r="S111" s="12">
        <f>ROUND((K111*1000+L111*1250+M111*1000)*0.23*0.2/10000,0)</f>
        <v>134</v>
      </c>
      <c r="T111" s="12">
        <f t="shared" si="43"/>
        <v>175</v>
      </c>
      <c r="U111" s="12">
        <f t="shared" si="42"/>
        <v>26</v>
      </c>
    </row>
    <row r="112" spans="1:21" ht="15" customHeight="1">
      <c r="A112" s="12" t="s">
        <v>56</v>
      </c>
      <c r="B112" s="11" t="s">
        <v>148</v>
      </c>
      <c r="C112" s="31">
        <v>0.15</v>
      </c>
      <c r="D112" s="32"/>
      <c r="E112" s="32">
        <v>2</v>
      </c>
      <c r="F112" s="12">
        <f t="shared" si="40"/>
        <v>24412</v>
      </c>
      <c r="G112" s="12">
        <v>9168</v>
      </c>
      <c r="H112" s="12">
        <v>14897</v>
      </c>
      <c r="I112" s="12">
        <v>347</v>
      </c>
      <c r="J112" s="12">
        <f t="shared" si="41"/>
        <v>18357</v>
      </c>
      <c r="K112" s="12">
        <v>4404</v>
      </c>
      <c r="L112" s="12">
        <v>13801</v>
      </c>
      <c r="M112" s="12">
        <v>152</v>
      </c>
      <c r="N112" s="12">
        <v>0</v>
      </c>
      <c r="O112" s="12">
        <v>94438.78</v>
      </c>
      <c r="P112" s="12">
        <f>ROUND((K112*1000+L112*1250+M112*1000)*0.23*0.27614/10000,0)</f>
        <v>139</v>
      </c>
      <c r="Q112" s="12">
        <f>ROUND((K112*1000+L112*1250+M112*1000)*0.23*0.2/10000,0)</f>
        <v>100</v>
      </c>
      <c r="R112" s="12">
        <f>ROUND((K112*1000+L112*1250+M112*1000)*0.23*0.1/10000,0)</f>
        <v>50</v>
      </c>
      <c r="S112" s="12">
        <f>ROUND((K112*1000+L112*1250+M112*1000)*0.23*0.2/10000,0)</f>
        <v>100</v>
      </c>
      <c r="T112" s="12">
        <f>ROUND((K112*1000+L112*1250+M112*1000)*C112*0.2/10000,0)</f>
        <v>65</v>
      </c>
      <c r="U112" s="12">
        <f t="shared" si="42"/>
        <v>35</v>
      </c>
    </row>
    <row r="113" spans="1:21" ht="15" customHeight="1">
      <c r="A113" s="12" t="s">
        <v>99</v>
      </c>
      <c r="B113" s="11" t="s">
        <v>149</v>
      </c>
      <c r="C113" s="31">
        <v>0.15</v>
      </c>
      <c r="D113" s="32"/>
      <c r="E113" s="32">
        <v>2</v>
      </c>
      <c r="F113" s="12">
        <f t="shared" si="40"/>
        <v>20668</v>
      </c>
      <c r="G113" s="12">
        <v>16954</v>
      </c>
      <c r="H113" s="12">
        <v>3714</v>
      </c>
      <c r="I113" s="12">
        <v>0</v>
      </c>
      <c r="J113" s="12">
        <f t="shared" si="41"/>
        <v>3582</v>
      </c>
      <c r="K113" s="12">
        <v>779</v>
      </c>
      <c r="L113" s="12">
        <v>2803</v>
      </c>
      <c r="M113" s="12">
        <v>0</v>
      </c>
      <c r="N113" s="12">
        <v>3</v>
      </c>
      <c r="O113" s="12">
        <v>181517.5</v>
      </c>
      <c r="P113" s="12">
        <f>ROUND((K113*1000+L113*1250+M113*1000)*0.23*0.27614/10000,0)</f>
        <v>27</v>
      </c>
      <c r="Q113" s="12">
        <f>ROUND((K113*1000+L113*1250+M113*1000)*0.23*0.2/10000,0)</f>
        <v>20</v>
      </c>
      <c r="R113" s="12">
        <f>ROUND((K113*1000+L113*1250+M113*1000)*0.23*0.1/10000,0)</f>
        <v>10</v>
      </c>
      <c r="S113" s="12">
        <f>ROUND((K113*1000+L113*1250+M113*1000)*0.23*0.2/10000,0)</f>
        <v>20</v>
      </c>
      <c r="T113" s="12">
        <f>ROUND((K113*1000+L113*1250+M113*1000)*C113*0.2/10000,0)</f>
        <v>13</v>
      </c>
      <c r="U113" s="12">
        <f t="shared" si="42"/>
        <v>7</v>
      </c>
    </row>
    <row r="114" spans="1:21" s="14" customFormat="1" ht="15" customHeight="1">
      <c r="A114" s="26" t="s">
        <v>150</v>
      </c>
      <c r="B114" s="27" t="s">
        <v>151</v>
      </c>
      <c r="C114" s="24"/>
      <c r="D114" s="24"/>
      <c r="E114" s="24" t="s">
        <v>26</v>
      </c>
      <c r="F114" s="30">
        <f aca="true" t="shared" si="44" ref="F114:U114">SUM(F115:F137)</f>
        <v>1153659</v>
      </c>
      <c r="G114" s="30">
        <f t="shared" si="44"/>
        <v>794601</v>
      </c>
      <c r="H114" s="30">
        <f t="shared" si="44"/>
        <v>357651</v>
      </c>
      <c r="I114" s="30">
        <f t="shared" si="44"/>
        <v>1407</v>
      </c>
      <c r="J114" s="30">
        <f t="shared" si="44"/>
        <v>243276</v>
      </c>
      <c r="K114" s="30">
        <f t="shared" si="44"/>
        <v>57152</v>
      </c>
      <c r="L114" s="30">
        <f t="shared" si="44"/>
        <v>185434</v>
      </c>
      <c r="M114" s="30">
        <f t="shared" si="44"/>
        <v>690</v>
      </c>
      <c r="N114" s="30">
        <f t="shared" si="44"/>
        <v>834</v>
      </c>
      <c r="O114" s="30">
        <f t="shared" si="44"/>
        <v>9049524.22</v>
      </c>
      <c r="P114" s="30">
        <f t="shared" si="44"/>
        <v>2090</v>
      </c>
      <c r="Q114" s="30">
        <f t="shared" si="44"/>
        <v>2111</v>
      </c>
      <c r="R114" s="30">
        <f t="shared" si="44"/>
        <v>159</v>
      </c>
      <c r="S114" s="30">
        <f t="shared" si="44"/>
        <v>1514</v>
      </c>
      <c r="T114" s="30">
        <f t="shared" si="44"/>
        <v>1517</v>
      </c>
      <c r="U114" s="30">
        <f t="shared" si="44"/>
        <v>594</v>
      </c>
    </row>
    <row r="115" spans="1:21" ht="15" customHeight="1">
      <c r="A115" s="12" t="s">
        <v>152</v>
      </c>
      <c r="B115" s="11">
        <v>130602</v>
      </c>
      <c r="C115" s="31">
        <v>0.11</v>
      </c>
      <c r="D115" s="32"/>
      <c r="E115" s="32">
        <v>2</v>
      </c>
      <c r="F115" s="12">
        <f aca="true" t="shared" si="45" ref="F115:F137">G115+H115+I115</f>
        <v>41991</v>
      </c>
      <c r="G115" s="12">
        <v>30654</v>
      </c>
      <c r="H115" s="12">
        <v>11337</v>
      </c>
      <c r="I115" s="12">
        <v>0</v>
      </c>
      <c r="J115" s="12">
        <f aca="true" t="shared" si="46" ref="J115:J137">K115+L115+M115</f>
        <v>2232</v>
      </c>
      <c r="K115" s="12">
        <v>314</v>
      </c>
      <c r="L115" s="12">
        <v>1918</v>
      </c>
      <c r="M115" s="12">
        <v>0</v>
      </c>
      <c r="N115" s="12">
        <v>0</v>
      </c>
      <c r="O115" s="12">
        <v>246401.84</v>
      </c>
      <c r="P115" s="12">
        <f>ROUND((K115*1000+L115*1250+M115*1000)*0.23*0.27614/10000,0)</f>
        <v>17</v>
      </c>
      <c r="Q115" s="12">
        <f>ROUND((K115*1000+L115*1250+M115*1000)*0.23*0.2/10000,0)</f>
        <v>12</v>
      </c>
      <c r="R115" s="12">
        <f>ROUND((K115*1000+L115*1250+M115*1000)*0.23*0.1/10000,0)</f>
        <v>6</v>
      </c>
      <c r="S115" s="12">
        <f>ROUND((K115*1000+L115*1250+M115*1000)*0.23*0.2/10000,0)</f>
        <v>12</v>
      </c>
      <c r="T115" s="12">
        <f>ROUND((K115*1000+L115*1250+M115*1000)*C115*0.2/10000,0)</f>
        <v>6</v>
      </c>
      <c r="U115" s="12">
        <f aca="true" t="shared" si="47" ref="U115:U137">Q115-T115</f>
        <v>6</v>
      </c>
    </row>
    <row r="116" spans="1:21" ht="15" customHeight="1">
      <c r="A116" s="12" t="s">
        <v>153</v>
      </c>
      <c r="B116" s="11">
        <v>130606</v>
      </c>
      <c r="C116" s="34">
        <v>0.004</v>
      </c>
      <c r="D116" s="32"/>
      <c r="E116" s="32">
        <v>2</v>
      </c>
      <c r="F116" s="12">
        <f t="shared" si="45"/>
        <v>76006</v>
      </c>
      <c r="G116" s="12">
        <v>51543</v>
      </c>
      <c r="H116" s="12">
        <v>24463</v>
      </c>
      <c r="I116" s="12">
        <v>0</v>
      </c>
      <c r="J116" s="12">
        <f t="shared" si="46"/>
        <v>11165</v>
      </c>
      <c r="K116" s="12">
        <v>2386</v>
      </c>
      <c r="L116" s="12">
        <v>8779</v>
      </c>
      <c r="M116" s="12">
        <v>0</v>
      </c>
      <c r="N116" s="12">
        <v>0</v>
      </c>
      <c r="O116" s="12">
        <v>579717.19</v>
      </c>
      <c r="P116" s="12">
        <f>ROUND((K116*1000+L116*1250+M116*1000)*0.23*0.27614/10000,0)</f>
        <v>85</v>
      </c>
      <c r="Q116" s="12">
        <f>ROUND((K116*1000+L116*1250+M116*1000)*0.23*0.2/10000,0)</f>
        <v>61</v>
      </c>
      <c r="R116" s="12">
        <f>ROUND((K116*1000+L116*1250+M116*1000)*0.23*0.1/10000,0)</f>
        <v>31</v>
      </c>
      <c r="S116" s="12">
        <f>ROUND((K116*1000+L116*1250+M116*1000)*0.23*0.2/10000,0)</f>
        <v>61</v>
      </c>
      <c r="T116" s="12">
        <f>ROUND((K116*1000+L116*1250+M116*1000)*C116*0.2/10000,0)</f>
        <v>1</v>
      </c>
      <c r="U116" s="12">
        <f t="shared" si="47"/>
        <v>60</v>
      </c>
    </row>
    <row r="117" spans="1:21" ht="15" customHeight="1">
      <c r="A117" s="12" t="s">
        <v>154</v>
      </c>
      <c r="B117" s="11">
        <v>130607</v>
      </c>
      <c r="C117" s="31">
        <v>0.15</v>
      </c>
      <c r="D117" s="32"/>
      <c r="E117" s="32"/>
      <c r="F117" s="12">
        <f t="shared" si="45"/>
        <v>52650</v>
      </c>
      <c r="G117" s="12">
        <v>36173</v>
      </c>
      <c r="H117" s="12">
        <v>16440</v>
      </c>
      <c r="I117" s="12">
        <v>37</v>
      </c>
      <c r="J117" s="12">
        <f t="shared" si="46"/>
        <v>11751</v>
      </c>
      <c r="K117" s="12">
        <v>1878</v>
      </c>
      <c r="L117" s="12">
        <v>9857</v>
      </c>
      <c r="M117" s="12">
        <v>16</v>
      </c>
      <c r="N117" s="12">
        <v>20</v>
      </c>
      <c r="O117" s="12">
        <v>432068.75999999995</v>
      </c>
      <c r="P117" s="12">
        <f>ROUND((K117*1000+L117*1250+M117*1000)*0.23*0.27614/10000,0)</f>
        <v>90</v>
      </c>
      <c r="Q117" s="12">
        <f>ROUND((K117*1000+L117*1250+M117*1000)*0.23*0.2/10000,0)</f>
        <v>65</v>
      </c>
      <c r="R117" s="12">
        <f>ROUND((K117*1000+L117*1250+M117*1000)*0.23*0.1/10000,0)</f>
        <v>33</v>
      </c>
      <c r="S117" s="12">
        <f>ROUND((K117*1000+L117*1250+M117*1000)*0.23*0.2/10000,0)</f>
        <v>65</v>
      </c>
      <c r="T117" s="12">
        <f>ROUND((K117*1000+L117*1250+M117*1000)*C117*0.2/10000,0)</f>
        <v>43</v>
      </c>
      <c r="U117" s="12">
        <f t="shared" si="47"/>
        <v>22</v>
      </c>
    </row>
    <row r="118" spans="1:21" ht="15" customHeight="1">
      <c r="A118" s="12" t="s">
        <v>155</v>
      </c>
      <c r="B118" s="11">
        <v>130608</v>
      </c>
      <c r="C118" s="31">
        <v>0.14</v>
      </c>
      <c r="D118" s="32"/>
      <c r="E118" s="32"/>
      <c r="F118" s="12">
        <f t="shared" si="45"/>
        <v>76493</v>
      </c>
      <c r="G118" s="12">
        <v>55521</v>
      </c>
      <c r="H118" s="12">
        <v>20910</v>
      </c>
      <c r="I118" s="12">
        <v>62</v>
      </c>
      <c r="J118" s="12">
        <f t="shared" si="46"/>
        <v>8516</v>
      </c>
      <c r="K118" s="12">
        <v>0</v>
      </c>
      <c r="L118" s="12">
        <v>8516</v>
      </c>
      <c r="M118" s="12">
        <v>0</v>
      </c>
      <c r="N118" s="12">
        <v>6</v>
      </c>
      <c r="O118" s="12">
        <v>472819.46</v>
      </c>
      <c r="P118" s="12">
        <f>ROUND((K118*1000+L118*1250+M118*1000)*0.23*0.27614/10000,0)</f>
        <v>68</v>
      </c>
      <c r="Q118" s="12">
        <f>ROUND((K118*1000+L118*1250+M118*1000)*0.23*0.2/10000,0)</f>
        <v>49</v>
      </c>
      <c r="R118" s="12">
        <f>ROUND((K118*1000+L118*1250+M118*1000)*0.23*0.1/10000,0)</f>
        <v>24</v>
      </c>
      <c r="S118" s="12">
        <f>ROUND((K118*1000+L118*1250+M118*1000)*0.23*0.2/10000,0)</f>
        <v>49</v>
      </c>
      <c r="T118" s="12">
        <f>ROUND((K118*1000+L118*1250+M118*1000)*C118*0.2/10000,0)</f>
        <v>30</v>
      </c>
      <c r="U118" s="12">
        <f t="shared" si="47"/>
        <v>19</v>
      </c>
    </row>
    <row r="119" spans="1:21" ht="15" customHeight="1">
      <c r="A119" s="12" t="s">
        <v>156</v>
      </c>
      <c r="B119" s="11">
        <v>130609</v>
      </c>
      <c r="C119" s="31">
        <v>0.05</v>
      </c>
      <c r="D119" s="32"/>
      <c r="E119" s="32"/>
      <c r="F119" s="12">
        <f t="shared" si="45"/>
        <v>72287</v>
      </c>
      <c r="G119" s="12">
        <v>48568</v>
      </c>
      <c r="H119" s="12">
        <v>23631</v>
      </c>
      <c r="I119" s="12">
        <v>88</v>
      </c>
      <c r="J119" s="12">
        <f t="shared" si="46"/>
        <v>16340</v>
      </c>
      <c r="K119" s="12">
        <v>5978</v>
      </c>
      <c r="L119" s="12">
        <v>10307</v>
      </c>
      <c r="M119" s="12">
        <v>55</v>
      </c>
      <c r="N119" s="12">
        <v>19</v>
      </c>
      <c r="O119" s="12">
        <v>578564.0499999999</v>
      </c>
      <c r="P119" s="12">
        <f>ROUND((K119*1000+L119*1250+M119*1000)*0.23*0.27614/10000,0)</f>
        <v>120</v>
      </c>
      <c r="Q119" s="12">
        <f>ROUND((K119*1000+L119*1250+M119*1000)*0.23*0.2/10000,0)</f>
        <v>87</v>
      </c>
      <c r="R119" s="12">
        <f>ROUND((K119*1000+L119*1250+M119*1000)*0.23*0.1/10000,0)</f>
        <v>44</v>
      </c>
      <c r="S119" s="12">
        <f>ROUND((K119*1000+L119*1250+M119*1000)*0.23*0.2/10000,0)</f>
        <v>87</v>
      </c>
      <c r="T119" s="12">
        <f>ROUND((K119*1000+L119*1250+M119*1000)*C119*0.2/10000,0)</f>
        <v>19</v>
      </c>
      <c r="U119" s="12">
        <f t="shared" si="47"/>
        <v>68</v>
      </c>
    </row>
    <row r="120" spans="1:21" ht="15" customHeight="1">
      <c r="A120" s="12" t="s">
        <v>157</v>
      </c>
      <c r="B120" s="11">
        <v>130623</v>
      </c>
      <c r="C120" s="31">
        <v>0.3</v>
      </c>
      <c r="D120" s="32">
        <v>1</v>
      </c>
      <c r="E120" s="32">
        <v>1</v>
      </c>
      <c r="F120" s="12">
        <f t="shared" si="45"/>
        <v>32648</v>
      </c>
      <c r="G120" s="12">
        <v>21855</v>
      </c>
      <c r="H120" s="12">
        <v>10739</v>
      </c>
      <c r="I120" s="12">
        <v>54</v>
      </c>
      <c r="J120" s="12">
        <f t="shared" si="46"/>
        <v>7936</v>
      </c>
      <c r="K120" s="12">
        <v>1323</v>
      </c>
      <c r="L120" s="12">
        <v>6559</v>
      </c>
      <c r="M120" s="12">
        <v>54</v>
      </c>
      <c r="N120" s="12">
        <v>18</v>
      </c>
      <c r="O120" s="12">
        <v>266158.43</v>
      </c>
      <c r="P120" s="12">
        <f>ROUND((K120*1000+L120*1250+M120*1000)*0.3*0.2765/10000,0)</f>
        <v>79</v>
      </c>
      <c r="Q120" s="12">
        <f>ROUND((K120*1000+L120*1250+M120*1000)*0.3*0.3/10000,0)</f>
        <v>86</v>
      </c>
      <c r="R120" s="12"/>
      <c r="S120" s="12">
        <f>ROUND((K120*1000+L120*1250+M120*1000)*0.3*0.2/10000,0)</f>
        <v>57</v>
      </c>
      <c r="T120" s="12">
        <f aca="true" t="shared" si="48" ref="T120:T134">ROUND((K120*1000+L120*1250+M120*1000)*C120*0.3/10000,0)</f>
        <v>86</v>
      </c>
      <c r="U120" s="12">
        <f t="shared" si="47"/>
        <v>0</v>
      </c>
    </row>
    <row r="121" spans="1:21" ht="15" customHeight="1">
      <c r="A121" s="12" t="s">
        <v>158</v>
      </c>
      <c r="B121" s="11">
        <v>130624</v>
      </c>
      <c r="C121" s="31">
        <v>0.6</v>
      </c>
      <c r="D121" s="32">
        <v>1</v>
      </c>
      <c r="E121" s="32">
        <v>1</v>
      </c>
      <c r="F121" s="12">
        <f t="shared" si="45"/>
        <v>30233</v>
      </c>
      <c r="G121" s="12">
        <v>20583</v>
      </c>
      <c r="H121" s="12">
        <v>9506</v>
      </c>
      <c r="I121" s="12">
        <v>144</v>
      </c>
      <c r="J121" s="12">
        <f t="shared" si="46"/>
        <v>6900</v>
      </c>
      <c r="K121" s="12">
        <v>2106</v>
      </c>
      <c r="L121" s="12">
        <v>4742</v>
      </c>
      <c r="M121" s="12">
        <v>52</v>
      </c>
      <c r="N121" s="12">
        <v>58</v>
      </c>
      <c r="O121" s="12">
        <v>295342.85</v>
      </c>
      <c r="P121" s="12">
        <f>ROUND((K121*1000+L121*1250+M121*1000)*0.3*0.2765/10000,0)</f>
        <v>67</v>
      </c>
      <c r="Q121" s="12">
        <f>ROUND((K121*1000+L121*1250+M121*1000)*0.3*0.3/10000,0)</f>
        <v>73</v>
      </c>
      <c r="R121" s="12"/>
      <c r="S121" s="12">
        <f>ROUND((K121*1000+L121*1250+M121*1000)*0.3*0.2/10000,0)</f>
        <v>49</v>
      </c>
      <c r="T121" s="12">
        <f t="shared" si="48"/>
        <v>146</v>
      </c>
      <c r="U121" s="12">
        <f t="shared" si="47"/>
        <v>-73</v>
      </c>
    </row>
    <row r="122" spans="1:21" ht="15" customHeight="1">
      <c r="A122" s="12" t="s">
        <v>159</v>
      </c>
      <c r="B122" s="11">
        <v>130626</v>
      </c>
      <c r="C122" s="31">
        <v>0.16</v>
      </c>
      <c r="D122" s="32"/>
      <c r="E122" s="32">
        <v>1</v>
      </c>
      <c r="F122" s="12">
        <f t="shared" si="45"/>
        <v>63234</v>
      </c>
      <c r="G122" s="12">
        <v>43370</v>
      </c>
      <c r="H122" s="12">
        <v>19813</v>
      </c>
      <c r="I122" s="12">
        <v>51</v>
      </c>
      <c r="J122" s="12">
        <f t="shared" si="46"/>
        <v>15994</v>
      </c>
      <c r="K122" s="12">
        <v>993</v>
      </c>
      <c r="L122" s="12">
        <v>14952</v>
      </c>
      <c r="M122" s="12">
        <v>49</v>
      </c>
      <c r="N122" s="12">
        <v>35</v>
      </c>
      <c r="O122" s="12">
        <v>450488.46</v>
      </c>
      <c r="P122" s="12">
        <f>ROUND((K122*1000+L122*1250+M122*1000)*0.23*0.27614/10000,0)</f>
        <v>125</v>
      </c>
      <c r="Q122" s="12">
        <f>ROUND((K122*1000+L122*1250+M122*1000)*0.23*0.3/10000,0)</f>
        <v>136</v>
      </c>
      <c r="R122" s="12"/>
      <c r="S122" s="12">
        <f>ROUND((K122*1000+L122*1250+M122*1000)*0.23*0.2/10000,0)</f>
        <v>91</v>
      </c>
      <c r="T122" s="12">
        <f t="shared" si="48"/>
        <v>95</v>
      </c>
      <c r="U122" s="12">
        <f t="shared" si="47"/>
        <v>41</v>
      </c>
    </row>
    <row r="123" spans="1:21" ht="15" customHeight="1">
      <c r="A123" s="12" t="s">
        <v>160</v>
      </c>
      <c r="B123" s="11">
        <v>130627</v>
      </c>
      <c r="C123" s="31">
        <v>0.3</v>
      </c>
      <c r="D123" s="32">
        <v>1</v>
      </c>
      <c r="E123" s="32">
        <v>1</v>
      </c>
      <c r="F123" s="12">
        <f t="shared" si="45"/>
        <v>74273</v>
      </c>
      <c r="G123" s="12">
        <v>50918</v>
      </c>
      <c r="H123" s="12">
        <v>23293</v>
      </c>
      <c r="I123" s="12">
        <v>62</v>
      </c>
      <c r="J123" s="12">
        <f t="shared" si="46"/>
        <v>17813</v>
      </c>
      <c r="K123" s="12">
        <v>3929</v>
      </c>
      <c r="L123" s="12">
        <v>13841</v>
      </c>
      <c r="M123" s="12">
        <v>43</v>
      </c>
      <c r="N123" s="12">
        <v>79</v>
      </c>
      <c r="O123" s="12">
        <v>568640.67</v>
      </c>
      <c r="P123" s="12">
        <f>ROUND((K123*1000+L123*1250+M123*1000)*0.3*0.2765/10000,0)</f>
        <v>176</v>
      </c>
      <c r="Q123" s="12">
        <f>ROUND((K123*1000+L123*1250+M123*1000)*0.3*0.3/10000,0)</f>
        <v>191</v>
      </c>
      <c r="R123" s="12"/>
      <c r="S123" s="12">
        <f>ROUND((K123*1000+L123*1250+M123*1000)*0.3*0.2/10000,0)</f>
        <v>128</v>
      </c>
      <c r="T123" s="12">
        <f t="shared" si="48"/>
        <v>191</v>
      </c>
      <c r="U123" s="12">
        <f t="shared" si="47"/>
        <v>0</v>
      </c>
    </row>
    <row r="124" spans="1:21" ht="15" customHeight="1">
      <c r="A124" s="12" t="s">
        <v>161</v>
      </c>
      <c r="B124" s="11">
        <v>130628</v>
      </c>
      <c r="C124" s="31">
        <v>0.08</v>
      </c>
      <c r="D124" s="32"/>
      <c r="E124" s="32">
        <v>1</v>
      </c>
      <c r="F124" s="12">
        <f t="shared" si="45"/>
        <v>45210</v>
      </c>
      <c r="G124" s="12">
        <v>32284</v>
      </c>
      <c r="H124" s="12">
        <v>12879</v>
      </c>
      <c r="I124" s="12">
        <v>47</v>
      </c>
      <c r="J124" s="12">
        <f t="shared" si="46"/>
        <v>11278</v>
      </c>
      <c r="K124" s="12">
        <v>4242</v>
      </c>
      <c r="L124" s="12">
        <v>7003</v>
      </c>
      <c r="M124" s="12">
        <v>33</v>
      </c>
      <c r="N124" s="12">
        <v>2</v>
      </c>
      <c r="O124" s="12">
        <v>391581.01999999996</v>
      </c>
      <c r="P124" s="12">
        <f>ROUND((K124*1000+L124*1250+M124*1000)*0.23*0.27614/10000,0)</f>
        <v>83</v>
      </c>
      <c r="Q124" s="12">
        <f>ROUND((K124*1000+L124*1250+M124*1000)*0.23*0.3/10000,0)</f>
        <v>90</v>
      </c>
      <c r="R124" s="12"/>
      <c r="S124" s="12">
        <f>ROUND((K124*1000+L124*1250+M124*1000)*0.23*0.2/10000,0)</f>
        <v>60</v>
      </c>
      <c r="T124" s="12">
        <f t="shared" si="48"/>
        <v>31</v>
      </c>
      <c r="U124" s="12">
        <f t="shared" si="47"/>
        <v>59</v>
      </c>
    </row>
    <row r="125" spans="1:21" ht="15" customHeight="1">
      <c r="A125" s="12" t="s">
        <v>162</v>
      </c>
      <c r="B125" s="11">
        <v>130630</v>
      </c>
      <c r="C125" s="31">
        <v>0.3</v>
      </c>
      <c r="D125" s="32">
        <v>1</v>
      </c>
      <c r="E125" s="32">
        <v>1</v>
      </c>
      <c r="F125" s="12">
        <f t="shared" si="45"/>
        <v>37140</v>
      </c>
      <c r="G125" s="12">
        <v>25349</v>
      </c>
      <c r="H125" s="12">
        <v>11741</v>
      </c>
      <c r="I125" s="12">
        <v>50</v>
      </c>
      <c r="J125" s="12">
        <f t="shared" si="46"/>
        <v>13099</v>
      </c>
      <c r="K125" s="12">
        <v>4630</v>
      </c>
      <c r="L125" s="12">
        <v>8419</v>
      </c>
      <c r="M125" s="12">
        <v>50</v>
      </c>
      <c r="N125" s="12">
        <v>145</v>
      </c>
      <c r="O125" s="12">
        <v>298005.48</v>
      </c>
      <c r="P125" s="12">
        <f>ROUND((K125*1000+L125*1250+M125*1000)*0.3*0.2765/10000,0)</f>
        <v>126</v>
      </c>
      <c r="Q125" s="12">
        <f>ROUND((K125*1000+L125*1250+M125*1000)*0.3*0.3/10000,0)</f>
        <v>137</v>
      </c>
      <c r="R125" s="12"/>
      <c r="S125" s="12">
        <f>ROUND((K125*1000+L125*1250+M125*1000)*0.3*0.2/10000,0)</f>
        <v>91</v>
      </c>
      <c r="T125" s="12">
        <f t="shared" si="48"/>
        <v>137</v>
      </c>
      <c r="U125" s="12">
        <f t="shared" si="47"/>
        <v>0</v>
      </c>
    </row>
    <row r="126" spans="1:21" ht="15" customHeight="1">
      <c r="A126" s="12" t="s">
        <v>163</v>
      </c>
      <c r="B126" s="11">
        <v>130631</v>
      </c>
      <c r="C126" s="31">
        <v>0.26</v>
      </c>
      <c r="D126" s="32">
        <v>1</v>
      </c>
      <c r="E126" s="32">
        <v>1</v>
      </c>
      <c r="F126" s="12">
        <f t="shared" si="45"/>
        <v>28135</v>
      </c>
      <c r="G126" s="12">
        <v>19108</v>
      </c>
      <c r="H126" s="12">
        <v>8980</v>
      </c>
      <c r="I126" s="12">
        <v>47</v>
      </c>
      <c r="J126" s="12">
        <f t="shared" si="46"/>
        <v>6222</v>
      </c>
      <c r="K126" s="12">
        <v>1444</v>
      </c>
      <c r="L126" s="12">
        <v>4757</v>
      </c>
      <c r="M126" s="12">
        <v>21</v>
      </c>
      <c r="N126" s="12">
        <v>5</v>
      </c>
      <c r="O126" s="12">
        <v>242809.78</v>
      </c>
      <c r="P126" s="12">
        <f>ROUND((K126*1000+L126*1250+M126*1000)*0.3*0.2765/10000,0)</f>
        <v>61</v>
      </c>
      <c r="Q126" s="12">
        <f>ROUND((K126*1000+L126*1250+M126*1000)*0.3*0.3/10000,0)</f>
        <v>67</v>
      </c>
      <c r="R126" s="12"/>
      <c r="S126" s="12">
        <f>ROUND((K126*1000+L126*1250+M126*1000)*0.3*0.2/10000,0)</f>
        <v>44</v>
      </c>
      <c r="T126" s="12">
        <f t="shared" si="48"/>
        <v>58</v>
      </c>
      <c r="U126" s="12">
        <f t="shared" si="47"/>
        <v>9</v>
      </c>
    </row>
    <row r="127" spans="1:21" ht="15" customHeight="1">
      <c r="A127" s="12" t="s">
        <v>164</v>
      </c>
      <c r="B127" s="11">
        <v>130633</v>
      </c>
      <c r="C127" s="31">
        <v>0.3</v>
      </c>
      <c r="D127" s="32">
        <v>1</v>
      </c>
      <c r="E127" s="32">
        <v>1</v>
      </c>
      <c r="F127" s="12">
        <f t="shared" si="45"/>
        <v>61943</v>
      </c>
      <c r="G127" s="12">
        <v>39432</v>
      </c>
      <c r="H127" s="12">
        <v>22455</v>
      </c>
      <c r="I127" s="12">
        <v>56</v>
      </c>
      <c r="J127" s="12">
        <f t="shared" si="46"/>
        <v>33526</v>
      </c>
      <c r="K127" s="12">
        <v>15017</v>
      </c>
      <c r="L127" s="12">
        <v>18453</v>
      </c>
      <c r="M127" s="12">
        <v>56</v>
      </c>
      <c r="N127" s="12">
        <v>240</v>
      </c>
      <c r="O127" s="12">
        <v>719432.83</v>
      </c>
      <c r="P127" s="12">
        <f>ROUND((K127*1000+L127*1250+M127*1000)*0.3*0.2765/10000,0)</f>
        <v>316</v>
      </c>
      <c r="Q127" s="12">
        <f>ROUND((K127*1000+L127*1250+M127*1000)*0.3*0.3/10000,0)</f>
        <v>343</v>
      </c>
      <c r="R127" s="12"/>
      <c r="S127" s="12">
        <f>ROUND((K127*1000+L127*1250+M127*1000)*0.3*0.2/10000,0)</f>
        <v>229</v>
      </c>
      <c r="T127" s="12">
        <f t="shared" si="48"/>
        <v>343</v>
      </c>
      <c r="U127" s="12">
        <f t="shared" si="47"/>
        <v>0</v>
      </c>
    </row>
    <row r="128" spans="1:21" ht="15" customHeight="1">
      <c r="A128" s="12" t="s">
        <v>165</v>
      </c>
      <c r="B128" s="11">
        <v>130634</v>
      </c>
      <c r="C128" s="31">
        <v>0.23</v>
      </c>
      <c r="D128" s="32">
        <v>1</v>
      </c>
      <c r="E128" s="32">
        <v>1</v>
      </c>
      <c r="F128" s="12">
        <f t="shared" si="45"/>
        <v>106834</v>
      </c>
      <c r="G128" s="12">
        <v>74219</v>
      </c>
      <c r="H128" s="12">
        <v>32575</v>
      </c>
      <c r="I128" s="12">
        <v>40</v>
      </c>
      <c r="J128" s="12">
        <f t="shared" si="46"/>
        <v>17341</v>
      </c>
      <c r="K128" s="12">
        <v>2266</v>
      </c>
      <c r="L128" s="12">
        <v>15075</v>
      </c>
      <c r="M128" s="12">
        <v>0</v>
      </c>
      <c r="N128" s="12">
        <v>71</v>
      </c>
      <c r="O128" s="12">
        <v>819477.19</v>
      </c>
      <c r="P128" s="12">
        <f>ROUND((K128*1000+L128*1250+M128*1000)*0.3*0.2765/10000,0)</f>
        <v>175</v>
      </c>
      <c r="Q128" s="12">
        <f>ROUND((K128*1000+L128*1250+M128*1000)*0.3*0.3/10000,0)</f>
        <v>190</v>
      </c>
      <c r="R128" s="12"/>
      <c r="S128" s="12">
        <f>ROUND((K128*1000+L128*1250+M128*1000)*0.3*0.2/10000,0)</f>
        <v>127</v>
      </c>
      <c r="T128" s="12">
        <f t="shared" si="48"/>
        <v>146</v>
      </c>
      <c r="U128" s="12">
        <f t="shared" si="47"/>
        <v>44</v>
      </c>
    </row>
    <row r="129" spans="1:21" ht="15" customHeight="1">
      <c r="A129" s="12" t="s">
        <v>166</v>
      </c>
      <c r="B129" s="11">
        <v>130635</v>
      </c>
      <c r="C129" s="31">
        <v>0.05</v>
      </c>
      <c r="D129" s="32"/>
      <c r="E129" s="32">
        <v>1</v>
      </c>
      <c r="F129" s="12">
        <f t="shared" si="45"/>
        <v>70449</v>
      </c>
      <c r="G129" s="12">
        <v>51017</v>
      </c>
      <c r="H129" s="12">
        <v>19333</v>
      </c>
      <c r="I129" s="12">
        <v>99</v>
      </c>
      <c r="J129" s="12">
        <f t="shared" si="46"/>
        <v>21427</v>
      </c>
      <c r="K129" s="12">
        <v>2051</v>
      </c>
      <c r="L129" s="12">
        <v>19333</v>
      </c>
      <c r="M129" s="12">
        <v>43</v>
      </c>
      <c r="N129" s="12">
        <v>21</v>
      </c>
      <c r="O129" s="12">
        <v>486194.49000000005</v>
      </c>
      <c r="P129" s="12">
        <f>ROUND((K129*1000+L129*1250+M129*1000)*0.23*0.27614/10000,0)</f>
        <v>167</v>
      </c>
      <c r="Q129" s="12">
        <f>ROUND((K129*1000+L129*1250+M129*1000)*0.23*0.3/10000,0)</f>
        <v>181</v>
      </c>
      <c r="R129" s="12"/>
      <c r="S129" s="12">
        <f>ROUND((K129*1000+L129*1250+M129*1000)*0.23*0.2/10000,0)</f>
        <v>121</v>
      </c>
      <c r="T129" s="12">
        <f t="shared" si="48"/>
        <v>39</v>
      </c>
      <c r="U129" s="12">
        <f t="shared" si="47"/>
        <v>142</v>
      </c>
    </row>
    <row r="130" spans="1:21" ht="15" customHeight="1">
      <c r="A130" s="12" t="s">
        <v>167</v>
      </c>
      <c r="B130" s="11">
        <v>130636</v>
      </c>
      <c r="C130" s="31">
        <v>0.3</v>
      </c>
      <c r="D130" s="32">
        <v>1</v>
      </c>
      <c r="E130" s="32">
        <v>1</v>
      </c>
      <c r="F130" s="12">
        <f t="shared" si="45"/>
        <v>32566</v>
      </c>
      <c r="G130" s="12">
        <v>22447</v>
      </c>
      <c r="H130" s="12">
        <v>10085</v>
      </c>
      <c r="I130" s="12">
        <v>34</v>
      </c>
      <c r="J130" s="12">
        <f t="shared" si="46"/>
        <v>3045</v>
      </c>
      <c r="K130" s="12">
        <v>324</v>
      </c>
      <c r="L130" s="12">
        <v>2721</v>
      </c>
      <c r="M130" s="12">
        <v>0</v>
      </c>
      <c r="N130" s="12">
        <v>59</v>
      </c>
      <c r="O130" s="12">
        <v>256823.21000000002</v>
      </c>
      <c r="P130" s="12">
        <f>ROUND((K130*1000+L130*1250+M130*1000)*0.3*0.2765/10000,0)</f>
        <v>31</v>
      </c>
      <c r="Q130" s="12">
        <f>ROUND((K130*1000+L130*1250+M130*1000)*0.3*0.3/10000,0)</f>
        <v>34</v>
      </c>
      <c r="R130" s="12"/>
      <c r="S130" s="12">
        <f>ROUND((K130*1000+L130*1250+M130*1000)*0.3*0.2/10000,0)</f>
        <v>22</v>
      </c>
      <c r="T130" s="12">
        <f t="shared" si="48"/>
        <v>34</v>
      </c>
      <c r="U130" s="12">
        <f t="shared" si="47"/>
        <v>0</v>
      </c>
    </row>
    <row r="131" spans="1:21" ht="15" customHeight="1">
      <c r="A131" s="12" t="s">
        <v>168</v>
      </c>
      <c r="B131" s="11">
        <v>130637</v>
      </c>
      <c r="C131" s="31">
        <v>0.26</v>
      </c>
      <c r="D131" s="32">
        <v>1</v>
      </c>
      <c r="E131" s="32">
        <v>1</v>
      </c>
      <c r="F131" s="12">
        <f t="shared" si="45"/>
        <v>31194</v>
      </c>
      <c r="G131" s="12">
        <v>21244</v>
      </c>
      <c r="H131" s="12">
        <v>9915</v>
      </c>
      <c r="I131" s="12">
        <v>35</v>
      </c>
      <c r="J131" s="12">
        <f t="shared" si="46"/>
        <v>4665</v>
      </c>
      <c r="K131" s="12">
        <v>0</v>
      </c>
      <c r="L131" s="12">
        <v>4648</v>
      </c>
      <c r="M131" s="12">
        <v>17</v>
      </c>
      <c r="N131" s="12">
        <v>7</v>
      </c>
      <c r="O131" s="12">
        <v>193242.21999999997</v>
      </c>
      <c r="P131" s="12">
        <f>ROUND((K131*1000+L131*1250+M131*1000)*0.3*0.2765/10000,0)</f>
        <v>48</v>
      </c>
      <c r="Q131" s="12">
        <f>ROUND((K131*1000+L131*1250+M131*1000)*0.3*0.3/10000,0)</f>
        <v>52</v>
      </c>
      <c r="R131" s="12"/>
      <c r="S131" s="12">
        <f>ROUND((K131*1000+L131*1250+M131*1000)*0.3*0.2/10000,0)</f>
        <v>35</v>
      </c>
      <c r="T131" s="12">
        <f t="shared" si="48"/>
        <v>45</v>
      </c>
      <c r="U131" s="12">
        <f t="shared" si="47"/>
        <v>7</v>
      </c>
    </row>
    <row r="132" spans="1:21" ht="15" customHeight="1">
      <c r="A132" s="12" t="s">
        <v>169</v>
      </c>
      <c r="B132" s="11">
        <v>130681</v>
      </c>
      <c r="C132" s="31">
        <v>0.08</v>
      </c>
      <c r="D132" s="32"/>
      <c r="E132" s="32">
        <v>1</v>
      </c>
      <c r="F132" s="12">
        <f t="shared" si="45"/>
        <v>63161</v>
      </c>
      <c r="G132" s="12">
        <v>42552</v>
      </c>
      <c r="H132" s="12">
        <v>20513</v>
      </c>
      <c r="I132" s="12">
        <v>96</v>
      </c>
      <c r="J132" s="12">
        <f t="shared" si="46"/>
        <v>5325</v>
      </c>
      <c r="K132" s="12">
        <v>357</v>
      </c>
      <c r="L132" s="12">
        <v>4915</v>
      </c>
      <c r="M132" s="12">
        <v>53</v>
      </c>
      <c r="N132" s="12">
        <v>11</v>
      </c>
      <c r="O132" s="12">
        <v>447981.4</v>
      </c>
      <c r="P132" s="12">
        <f aca="true" t="shared" si="49" ref="P132:P137">ROUND((K132*1000+L132*1250+M132*1000)*0.23*0.27614/10000,0)</f>
        <v>42</v>
      </c>
      <c r="Q132" s="12">
        <f>ROUND((K132*1000+L132*1250+M132*1000)*0.23*0.3/10000,0)</f>
        <v>45</v>
      </c>
      <c r="R132" s="12"/>
      <c r="S132" s="12">
        <f aca="true" t="shared" si="50" ref="S132:S137">ROUND((K132*1000+L132*1250+M132*1000)*0.23*0.2/10000,0)</f>
        <v>30</v>
      </c>
      <c r="T132" s="12">
        <f t="shared" si="48"/>
        <v>16</v>
      </c>
      <c r="U132" s="12">
        <f t="shared" si="47"/>
        <v>29</v>
      </c>
    </row>
    <row r="133" spans="1:21" ht="15" customHeight="1">
      <c r="A133" s="12" t="s">
        <v>170</v>
      </c>
      <c r="B133" s="11">
        <v>130683</v>
      </c>
      <c r="C133" s="31">
        <v>0.08</v>
      </c>
      <c r="D133" s="32"/>
      <c r="E133" s="32">
        <v>1</v>
      </c>
      <c r="F133" s="12">
        <f t="shared" si="45"/>
        <v>42056</v>
      </c>
      <c r="G133" s="12">
        <v>27225</v>
      </c>
      <c r="H133" s="12">
        <v>14793</v>
      </c>
      <c r="I133" s="12">
        <v>38</v>
      </c>
      <c r="J133" s="12">
        <f t="shared" si="46"/>
        <v>6701</v>
      </c>
      <c r="K133" s="12">
        <v>873</v>
      </c>
      <c r="L133" s="12">
        <v>5828</v>
      </c>
      <c r="M133" s="12">
        <v>0</v>
      </c>
      <c r="N133" s="12">
        <v>23</v>
      </c>
      <c r="O133" s="12">
        <v>405156.68</v>
      </c>
      <c r="P133" s="12">
        <f t="shared" si="49"/>
        <v>52</v>
      </c>
      <c r="Q133" s="12">
        <f>ROUND((K133*1000+L133*1250+M133*1000)*0.23*0.3/10000,0)</f>
        <v>56</v>
      </c>
      <c r="R133" s="12"/>
      <c r="S133" s="12">
        <f t="shared" si="50"/>
        <v>38</v>
      </c>
      <c r="T133" s="12">
        <f t="shared" si="48"/>
        <v>20</v>
      </c>
      <c r="U133" s="12">
        <f t="shared" si="47"/>
        <v>36</v>
      </c>
    </row>
    <row r="134" spans="1:21" ht="15" customHeight="1">
      <c r="A134" s="12" t="s">
        <v>171</v>
      </c>
      <c r="B134" s="11">
        <v>130684</v>
      </c>
      <c r="C134" s="31">
        <v>0.05</v>
      </c>
      <c r="D134" s="32"/>
      <c r="E134" s="32">
        <v>1</v>
      </c>
      <c r="F134" s="12">
        <f t="shared" si="45"/>
        <v>62277</v>
      </c>
      <c r="G134" s="12">
        <v>41609</v>
      </c>
      <c r="H134" s="12">
        <v>20596</v>
      </c>
      <c r="I134" s="12">
        <v>72</v>
      </c>
      <c r="J134" s="12">
        <f t="shared" si="46"/>
        <v>13697</v>
      </c>
      <c r="K134" s="12">
        <v>1526</v>
      </c>
      <c r="L134" s="12">
        <v>12141</v>
      </c>
      <c r="M134" s="12">
        <v>30</v>
      </c>
      <c r="N134" s="12">
        <v>13</v>
      </c>
      <c r="O134" s="12">
        <v>481909.92000000004</v>
      </c>
      <c r="P134" s="12">
        <f t="shared" si="49"/>
        <v>106</v>
      </c>
      <c r="Q134" s="12">
        <f>ROUND((K134*1000+L134*1250+M134*1000)*0.23*0.3/10000,0)</f>
        <v>115</v>
      </c>
      <c r="R134" s="12"/>
      <c r="S134" s="12">
        <f t="shared" si="50"/>
        <v>77</v>
      </c>
      <c r="T134" s="12">
        <f t="shared" si="48"/>
        <v>25</v>
      </c>
      <c r="U134" s="12">
        <f t="shared" si="47"/>
        <v>90</v>
      </c>
    </row>
    <row r="135" spans="1:21" ht="15" customHeight="1">
      <c r="A135" s="12" t="s">
        <v>56</v>
      </c>
      <c r="B135" s="11" t="s">
        <v>172</v>
      </c>
      <c r="C135" s="31">
        <v>0.21</v>
      </c>
      <c r="D135" s="32"/>
      <c r="E135" s="32">
        <v>2</v>
      </c>
      <c r="F135" s="12">
        <f t="shared" si="45"/>
        <v>21260</v>
      </c>
      <c r="G135" s="12">
        <v>12593</v>
      </c>
      <c r="H135" s="12">
        <v>8372</v>
      </c>
      <c r="I135" s="12">
        <v>295</v>
      </c>
      <c r="J135" s="12">
        <f t="shared" si="46"/>
        <v>951</v>
      </c>
      <c r="K135" s="12">
        <v>0</v>
      </c>
      <c r="L135" s="12">
        <v>833</v>
      </c>
      <c r="M135" s="12">
        <v>118</v>
      </c>
      <c r="N135" s="12">
        <v>0</v>
      </c>
      <c r="O135" s="12">
        <v>186488.67</v>
      </c>
      <c r="P135" s="12">
        <f t="shared" si="49"/>
        <v>7</v>
      </c>
      <c r="Q135" s="12">
        <f>ROUND((K135*1000+L135*1250+M135*1000)*0.23*0.2/10000,0)</f>
        <v>5</v>
      </c>
      <c r="R135" s="12">
        <f>ROUND((K135*1000+L135*1250+M135*1000)*0.23*0.1/10000,0)</f>
        <v>3</v>
      </c>
      <c r="S135" s="12">
        <f t="shared" si="50"/>
        <v>5</v>
      </c>
      <c r="T135" s="12">
        <f>ROUND((K135*1000+L135*1250+M135*1000)*C135*0.2/10000,0)</f>
        <v>5</v>
      </c>
      <c r="U135" s="12">
        <f t="shared" si="47"/>
        <v>0</v>
      </c>
    </row>
    <row r="136" spans="1:21" ht="15" customHeight="1">
      <c r="A136" s="12" t="s">
        <v>173</v>
      </c>
      <c r="B136" s="11" t="s">
        <v>174</v>
      </c>
      <c r="C136" s="31">
        <v>0.01</v>
      </c>
      <c r="D136" s="32"/>
      <c r="E136" s="32">
        <v>2</v>
      </c>
      <c r="F136" s="12">
        <f t="shared" si="45"/>
        <v>21250</v>
      </c>
      <c r="G136" s="12">
        <v>18000</v>
      </c>
      <c r="H136" s="12">
        <v>3250</v>
      </c>
      <c r="I136" s="12">
        <v>0</v>
      </c>
      <c r="J136" s="12">
        <f t="shared" si="46"/>
        <v>6502</v>
      </c>
      <c r="K136" s="12">
        <v>5259</v>
      </c>
      <c r="L136" s="12">
        <v>1243</v>
      </c>
      <c r="M136" s="12">
        <v>0</v>
      </c>
      <c r="N136" s="12">
        <v>1</v>
      </c>
      <c r="O136" s="12">
        <v>121789.98</v>
      </c>
      <c r="P136" s="12">
        <f t="shared" si="49"/>
        <v>43</v>
      </c>
      <c r="Q136" s="12">
        <f>ROUND((K136*1000+L136*1250+M136*1000)*0.23*0.2/10000,0)</f>
        <v>31</v>
      </c>
      <c r="R136" s="12">
        <f>ROUND((K136*1000+L136*1250+M136*1000)*0.23*0.1/10000,0)</f>
        <v>16</v>
      </c>
      <c r="S136" s="12">
        <f t="shared" si="50"/>
        <v>31</v>
      </c>
      <c r="T136" s="12">
        <f>ROUND((K136*1000+L136*1250+M136*1000)*C136*0.2/10000,0)</f>
        <v>1</v>
      </c>
      <c r="U136" s="12">
        <f t="shared" si="47"/>
        <v>30</v>
      </c>
    </row>
    <row r="137" spans="1:21" ht="15" customHeight="1">
      <c r="A137" s="12" t="s">
        <v>175</v>
      </c>
      <c r="B137" s="11" t="s">
        <v>176</v>
      </c>
      <c r="C137" s="35">
        <v>0</v>
      </c>
      <c r="D137" s="32"/>
      <c r="E137" s="32">
        <v>2</v>
      </c>
      <c r="F137" s="12">
        <f t="shared" si="45"/>
        <v>10369</v>
      </c>
      <c r="G137" s="12">
        <v>8337</v>
      </c>
      <c r="H137" s="12">
        <v>2032</v>
      </c>
      <c r="I137" s="12">
        <v>0</v>
      </c>
      <c r="J137" s="12">
        <f t="shared" si="46"/>
        <v>850</v>
      </c>
      <c r="K137" s="12">
        <v>256</v>
      </c>
      <c r="L137" s="12">
        <v>594</v>
      </c>
      <c r="M137" s="12">
        <v>0</v>
      </c>
      <c r="N137" s="12">
        <v>1</v>
      </c>
      <c r="O137" s="12">
        <v>108429.63999999998</v>
      </c>
      <c r="P137" s="12">
        <f t="shared" si="49"/>
        <v>6</v>
      </c>
      <c r="Q137" s="12">
        <f>ROUND((K137*1000+L137*1250+M137*1000)*0.23*0.2/10000,0)</f>
        <v>5</v>
      </c>
      <c r="R137" s="12">
        <f>ROUND((K137*1000+L137*1250+M137*1000)*0.23*0.1/10000,0)</f>
        <v>2</v>
      </c>
      <c r="S137" s="12">
        <f t="shared" si="50"/>
        <v>5</v>
      </c>
      <c r="T137" s="12">
        <f>ROUND((K137*1000+L137*1250+M137*1000)*C137*0.2/10000,0)</f>
        <v>0</v>
      </c>
      <c r="U137" s="12">
        <f t="shared" si="47"/>
        <v>5</v>
      </c>
    </row>
    <row r="138" spans="1:21" s="14" customFormat="1" ht="15" customHeight="1">
      <c r="A138" s="26" t="s">
        <v>177</v>
      </c>
      <c r="B138" s="27" t="s">
        <v>178</v>
      </c>
      <c r="C138" s="24"/>
      <c r="D138" s="24"/>
      <c r="E138" s="24" t="s">
        <v>26</v>
      </c>
      <c r="F138" s="30">
        <f aca="true" t="shared" si="51" ref="F138:U138">SUM(F139:F158)</f>
        <v>437137</v>
      </c>
      <c r="G138" s="30">
        <f t="shared" si="51"/>
        <v>298139</v>
      </c>
      <c r="H138" s="30">
        <f t="shared" si="51"/>
        <v>137959</v>
      </c>
      <c r="I138" s="30">
        <f t="shared" si="51"/>
        <v>1039</v>
      </c>
      <c r="J138" s="30">
        <f t="shared" si="51"/>
        <v>109215</v>
      </c>
      <c r="K138" s="30">
        <f t="shared" si="51"/>
        <v>37363</v>
      </c>
      <c r="L138" s="30">
        <f t="shared" si="51"/>
        <v>71548</v>
      </c>
      <c r="M138" s="30">
        <f t="shared" si="51"/>
        <v>304</v>
      </c>
      <c r="N138" s="30">
        <f t="shared" si="51"/>
        <v>407</v>
      </c>
      <c r="O138" s="30">
        <f t="shared" si="51"/>
        <v>3845010.2000000007</v>
      </c>
      <c r="P138" s="30">
        <f t="shared" si="51"/>
        <v>1014</v>
      </c>
      <c r="Q138" s="30">
        <f t="shared" si="51"/>
        <v>1027</v>
      </c>
      <c r="R138" s="30">
        <f t="shared" si="51"/>
        <v>70</v>
      </c>
      <c r="S138" s="30">
        <f t="shared" si="51"/>
        <v>732</v>
      </c>
      <c r="T138" s="30">
        <f t="shared" si="51"/>
        <v>1104</v>
      </c>
      <c r="U138" s="30">
        <f t="shared" si="51"/>
        <v>-77</v>
      </c>
    </row>
    <row r="139" spans="1:21" ht="15" customHeight="1">
      <c r="A139" s="12" t="s">
        <v>130</v>
      </c>
      <c r="B139" s="11">
        <v>130702</v>
      </c>
      <c r="C139" s="31">
        <v>0.27</v>
      </c>
      <c r="D139" s="32"/>
      <c r="E139" s="32">
        <v>2</v>
      </c>
      <c r="F139" s="12">
        <f aca="true" t="shared" si="52" ref="F139:F158">G139+H139+I139</f>
        <v>29453</v>
      </c>
      <c r="G139" s="12">
        <v>20978</v>
      </c>
      <c r="H139" s="12">
        <v>8475</v>
      </c>
      <c r="I139" s="12">
        <v>0</v>
      </c>
      <c r="J139" s="12">
        <f aca="true" t="shared" si="53" ref="J139:J158">K139+L139+M139</f>
        <v>59</v>
      </c>
      <c r="K139" s="12">
        <v>24</v>
      </c>
      <c r="L139" s="12">
        <v>35</v>
      </c>
      <c r="M139" s="12">
        <v>0</v>
      </c>
      <c r="N139" s="12">
        <v>0</v>
      </c>
      <c r="O139" s="12">
        <v>192040.17</v>
      </c>
      <c r="P139" s="12">
        <f>ROUND((K139*1000+L139*1250+M139*1000)*0.23*0.27614/10000,0)</f>
        <v>0</v>
      </c>
      <c r="Q139" s="12">
        <f>ROUND((K139*1000+L139*1250+M139*1000)*0.23*0.2/10000,0)</f>
        <v>0</v>
      </c>
      <c r="R139" s="12">
        <f>ROUND((K139*1000+L139*1250+M139*1000)*0.23*0.1/10000,0)</f>
        <v>0</v>
      </c>
      <c r="S139" s="12">
        <f>ROUND((K139*1000+L139*1250+M139*1000)*0.23*0.2/10000,0)</f>
        <v>0</v>
      </c>
      <c r="T139" s="12">
        <f aca="true" t="shared" si="54" ref="T139:T144">ROUND((K139*1000+L139*1250+M139*1000)*C139*0.2/10000,0)</f>
        <v>0</v>
      </c>
      <c r="U139" s="12">
        <f aca="true" t="shared" si="55" ref="U139:U158">Q139-T139</f>
        <v>0</v>
      </c>
    </row>
    <row r="140" spans="1:21" ht="15" customHeight="1">
      <c r="A140" s="12" t="s">
        <v>36</v>
      </c>
      <c r="B140" s="11">
        <v>130703</v>
      </c>
      <c r="C140" s="31">
        <v>0.72</v>
      </c>
      <c r="D140" s="32"/>
      <c r="E140" s="32">
        <v>2</v>
      </c>
      <c r="F140" s="12">
        <f t="shared" si="52"/>
        <v>24180</v>
      </c>
      <c r="G140" s="12">
        <v>15862</v>
      </c>
      <c r="H140" s="12">
        <v>8318</v>
      </c>
      <c r="I140" s="12">
        <v>0</v>
      </c>
      <c r="J140" s="12">
        <f t="shared" si="53"/>
        <v>73</v>
      </c>
      <c r="K140" s="12">
        <v>42</v>
      </c>
      <c r="L140" s="12">
        <v>31</v>
      </c>
      <c r="M140" s="12">
        <v>0</v>
      </c>
      <c r="N140" s="12">
        <v>0</v>
      </c>
      <c r="O140" s="12">
        <v>116544.14000000001</v>
      </c>
      <c r="P140" s="12">
        <f>ROUND((K140*1000+L140*1250+M140*1000)*0.23*0.27614/10000,0)</f>
        <v>1</v>
      </c>
      <c r="Q140" s="12">
        <f>ROUND((K140*1000+L140*1250+M140*1000)*0.23*0.2/10000,0)</f>
        <v>0</v>
      </c>
      <c r="R140" s="12">
        <f>ROUND((K140*1000+L140*1250+M140*1000)*0.23*0.1/10000,0)</f>
        <v>0</v>
      </c>
      <c r="S140" s="12">
        <f>ROUND((K140*1000+L140*1250+M140*1000)*0.23*0.2/10000,0)</f>
        <v>0</v>
      </c>
      <c r="T140" s="12">
        <f t="shared" si="54"/>
        <v>1</v>
      </c>
      <c r="U140" s="12">
        <f t="shared" si="55"/>
        <v>-1</v>
      </c>
    </row>
    <row r="141" spans="1:21" ht="15" customHeight="1">
      <c r="A141" s="12" t="s">
        <v>179</v>
      </c>
      <c r="B141" s="11">
        <v>130705</v>
      </c>
      <c r="C141" s="31">
        <v>0.32</v>
      </c>
      <c r="D141" s="32">
        <v>1</v>
      </c>
      <c r="E141" s="32">
        <v>2</v>
      </c>
      <c r="F141" s="12">
        <f t="shared" si="52"/>
        <v>57445</v>
      </c>
      <c r="G141" s="12">
        <v>37762</v>
      </c>
      <c r="H141" s="12">
        <v>19622</v>
      </c>
      <c r="I141" s="12">
        <v>61</v>
      </c>
      <c r="J141" s="12">
        <f t="shared" si="53"/>
        <v>8550</v>
      </c>
      <c r="K141" s="12">
        <v>1047</v>
      </c>
      <c r="L141" s="12">
        <v>7463</v>
      </c>
      <c r="M141" s="12">
        <v>40</v>
      </c>
      <c r="N141" s="12">
        <v>22</v>
      </c>
      <c r="O141" s="12">
        <v>473757.02</v>
      </c>
      <c r="P141" s="12">
        <f>ROUND((K141*1000+L141*1250+M141*1000)*0.3*0.2765/10000,0)</f>
        <v>86</v>
      </c>
      <c r="Q141" s="12">
        <f>ROUND((K141*1000+L141*1250+M141*1000)*0.3*0.2/10000,0)</f>
        <v>62</v>
      </c>
      <c r="R141" s="12">
        <f>ROUND((K141*1000+L141*1250+M141*1000)*0.3*0.1/10000,0)</f>
        <v>31</v>
      </c>
      <c r="S141" s="12">
        <f>ROUND((K141*1000+L141*1250+M141*1000)*0.3*0.2/10000,0)</f>
        <v>62</v>
      </c>
      <c r="T141" s="12">
        <f t="shared" si="54"/>
        <v>67</v>
      </c>
      <c r="U141" s="12">
        <f t="shared" si="55"/>
        <v>-5</v>
      </c>
    </row>
    <row r="142" spans="1:21" ht="15" customHeight="1">
      <c r="A142" s="12" t="s">
        <v>180</v>
      </c>
      <c r="B142" s="11">
        <v>130706</v>
      </c>
      <c r="C142" s="31">
        <v>0.26</v>
      </c>
      <c r="D142" s="32"/>
      <c r="E142" s="32">
        <v>2</v>
      </c>
      <c r="F142" s="12">
        <f t="shared" si="52"/>
        <v>3619</v>
      </c>
      <c r="G142" s="12">
        <v>2453</v>
      </c>
      <c r="H142" s="12">
        <v>1166</v>
      </c>
      <c r="I142" s="12">
        <v>0</v>
      </c>
      <c r="J142" s="12">
        <f t="shared" si="53"/>
        <v>264</v>
      </c>
      <c r="K142" s="12">
        <v>80</v>
      </c>
      <c r="L142" s="12">
        <v>184</v>
      </c>
      <c r="M142" s="12">
        <v>0</v>
      </c>
      <c r="N142" s="12">
        <v>1</v>
      </c>
      <c r="O142" s="12">
        <v>63877.060000000005</v>
      </c>
      <c r="P142" s="12">
        <f>ROUND((K142*1000+L142*1250+M142*1000)*0.23*0.27614/10000,0)</f>
        <v>2</v>
      </c>
      <c r="Q142" s="12">
        <f>ROUND((K142*1000+L142*1250+M142*1000)*0.23*0.2/10000,0)</f>
        <v>1</v>
      </c>
      <c r="R142" s="12">
        <f>ROUND((K142*1000+L142*1250+M142*1000)*0.23*0.1/10000,0)</f>
        <v>1</v>
      </c>
      <c r="S142" s="12">
        <f>ROUND((K142*1000+L142*1250+M142*1000)*0.23*0.2/10000,0)</f>
        <v>1</v>
      </c>
      <c r="T142" s="12">
        <f t="shared" si="54"/>
        <v>2</v>
      </c>
      <c r="U142" s="12">
        <f t="shared" si="55"/>
        <v>-1</v>
      </c>
    </row>
    <row r="143" spans="1:21" ht="15" customHeight="1">
      <c r="A143" s="12" t="s">
        <v>181</v>
      </c>
      <c r="B143" s="11">
        <v>130708</v>
      </c>
      <c r="C143" s="31">
        <v>0.26</v>
      </c>
      <c r="D143" s="32">
        <v>1</v>
      </c>
      <c r="E143" s="32"/>
      <c r="F143" s="12">
        <f t="shared" si="52"/>
        <v>21916</v>
      </c>
      <c r="G143" s="12">
        <v>14902</v>
      </c>
      <c r="H143" s="12">
        <v>6949</v>
      </c>
      <c r="I143" s="12">
        <v>65</v>
      </c>
      <c r="J143" s="12">
        <f t="shared" si="53"/>
        <v>4501</v>
      </c>
      <c r="K143" s="12">
        <v>279</v>
      </c>
      <c r="L143" s="12">
        <v>4222</v>
      </c>
      <c r="M143" s="12">
        <v>0</v>
      </c>
      <c r="N143" s="12">
        <v>19</v>
      </c>
      <c r="O143" s="12">
        <v>190066.63</v>
      </c>
      <c r="P143" s="12">
        <f aca="true" t="shared" si="56" ref="P143:P151">ROUND((K143*1000+L143*1250+M143*1000)*0.3*0.2765/10000,0)</f>
        <v>46</v>
      </c>
      <c r="Q143" s="12">
        <f>ROUND((K143*1000+L143*1250+M143*1000)*0.3*0.2/10000,0)</f>
        <v>33</v>
      </c>
      <c r="R143" s="12">
        <f>ROUND((K143*1000+L143*1250+M143*1000)*0.3*0.1/10000,0)</f>
        <v>17</v>
      </c>
      <c r="S143" s="12">
        <f aca="true" t="shared" si="57" ref="S143:S151">ROUND((K143*1000+L143*1250+M143*1000)*0.3*0.2/10000,0)</f>
        <v>33</v>
      </c>
      <c r="T143" s="12">
        <f t="shared" si="54"/>
        <v>29</v>
      </c>
      <c r="U143" s="12">
        <f t="shared" si="55"/>
        <v>4</v>
      </c>
    </row>
    <row r="144" spans="1:21" ht="15" customHeight="1">
      <c r="A144" s="12" t="s">
        <v>182</v>
      </c>
      <c r="B144" s="11">
        <v>130709</v>
      </c>
      <c r="C144" s="31">
        <v>0.28</v>
      </c>
      <c r="D144" s="32">
        <v>1</v>
      </c>
      <c r="E144" s="32"/>
      <c r="F144" s="12">
        <f t="shared" si="52"/>
        <v>6834</v>
      </c>
      <c r="G144" s="12">
        <v>4954</v>
      </c>
      <c r="H144" s="12">
        <v>1880</v>
      </c>
      <c r="I144" s="12">
        <v>0</v>
      </c>
      <c r="J144" s="12">
        <f t="shared" si="53"/>
        <v>1182</v>
      </c>
      <c r="K144" s="12">
        <v>279</v>
      </c>
      <c r="L144" s="12">
        <v>903</v>
      </c>
      <c r="M144" s="12">
        <v>0</v>
      </c>
      <c r="N144" s="12">
        <v>9</v>
      </c>
      <c r="O144" s="12">
        <v>85755.11</v>
      </c>
      <c r="P144" s="12">
        <f t="shared" si="56"/>
        <v>12</v>
      </c>
      <c r="Q144" s="12">
        <f>ROUND((K144*1000+L144*1250+M144*1000)*0.3*0.2/10000,0)</f>
        <v>8</v>
      </c>
      <c r="R144" s="12">
        <f>ROUND((K144*1000+L144*1250+M144*1000)*0.3*0.1/10000,0)</f>
        <v>4</v>
      </c>
      <c r="S144" s="12">
        <f t="shared" si="57"/>
        <v>8</v>
      </c>
      <c r="T144" s="12">
        <f t="shared" si="54"/>
        <v>8</v>
      </c>
      <c r="U144" s="12">
        <f t="shared" si="55"/>
        <v>0</v>
      </c>
    </row>
    <row r="145" spans="1:21" ht="15" customHeight="1">
      <c r="A145" s="12" t="s">
        <v>183</v>
      </c>
      <c r="B145" s="11">
        <v>130722</v>
      </c>
      <c r="C145" s="31">
        <v>0.35</v>
      </c>
      <c r="D145" s="32">
        <v>1</v>
      </c>
      <c r="E145" s="32">
        <v>1</v>
      </c>
      <c r="F145" s="12">
        <f t="shared" si="52"/>
        <v>35915</v>
      </c>
      <c r="G145" s="12">
        <v>22638</v>
      </c>
      <c r="H145" s="12">
        <v>13232</v>
      </c>
      <c r="I145" s="12">
        <v>45</v>
      </c>
      <c r="J145" s="12">
        <f t="shared" si="53"/>
        <v>11252</v>
      </c>
      <c r="K145" s="12">
        <v>3491</v>
      </c>
      <c r="L145" s="12">
        <v>7761</v>
      </c>
      <c r="M145" s="12">
        <v>0</v>
      </c>
      <c r="N145" s="12">
        <v>4</v>
      </c>
      <c r="O145" s="12">
        <v>298605.3</v>
      </c>
      <c r="P145" s="12">
        <f t="shared" si="56"/>
        <v>109</v>
      </c>
      <c r="Q145" s="12">
        <f aca="true" t="shared" si="58" ref="Q145:Q151">ROUND((K145*1000+L145*1250+M145*1000)*0.3*0.3/10000,0)</f>
        <v>119</v>
      </c>
      <c r="R145" s="12"/>
      <c r="S145" s="12">
        <f t="shared" si="57"/>
        <v>79</v>
      </c>
      <c r="T145" s="12">
        <f aca="true" t="shared" si="59" ref="T145:T154">ROUND((K145*1000+L145*1250+M145*1000)*C145*0.3/10000,0)</f>
        <v>139</v>
      </c>
      <c r="U145" s="12">
        <f t="shared" si="55"/>
        <v>-20</v>
      </c>
    </row>
    <row r="146" spans="1:21" ht="15" customHeight="1">
      <c r="A146" s="12" t="s">
        <v>184</v>
      </c>
      <c r="B146" s="11">
        <v>130723</v>
      </c>
      <c r="C146" s="31">
        <v>0.35</v>
      </c>
      <c r="D146" s="32">
        <v>1</v>
      </c>
      <c r="E146" s="32">
        <v>1</v>
      </c>
      <c r="F146" s="12">
        <f t="shared" si="52"/>
        <v>9497</v>
      </c>
      <c r="G146" s="12">
        <v>6149</v>
      </c>
      <c r="H146" s="12">
        <v>3281</v>
      </c>
      <c r="I146" s="12">
        <v>67</v>
      </c>
      <c r="J146" s="12">
        <f t="shared" si="53"/>
        <v>2610</v>
      </c>
      <c r="K146" s="12">
        <v>869</v>
      </c>
      <c r="L146" s="12">
        <v>1702</v>
      </c>
      <c r="M146" s="12">
        <v>39</v>
      </c>
      <c r="N146" s="12">
        <v>3</v>
      </c>
      <c r="O146" s="12">
        <v>139467.03000000003</v>
      </c>
      <c r="P146" s="12">
        <f t="shared" si="56"/>
        <v>25</v>
      </c>
      <c r="Q146" s="12">
        <f t="shared" si="58"/>
        <v>27</v>
      </c>
      <c r="R146" s="12"/>
      <c r="S146" s="12">
        <f t="shared" si="57"/>
        <v>18</v>
      </c>
      <c r="T146" s="12">
        <f t="shared" si="59"/>
        <v>32</v>
      </c>
      <c r="U146" s="12">
        <f t="shared" si="55"/>
        <v>-5</v>
      </c>
    </row>
    <row r="147" spans="1:21" ht="15" customHeight="1">
      <c r="A147" s="12" t="s">
        <v>185</v>
      </c>
      <c r="B147" s="11">
        <v>130724</v>
      </c>
      <c r="C147" s="33">
        <v>0.375</v>
      </c>
      <c r="D147" s="32">
        <v>1</v>
      </c>
      <c r="E147" s="32">
        <v>1</v>
      </c>
      <c r="F147" s="12">
        <f t="shared" si="52"/>
        <v>15899</v>
      </c>
      <c r="G147" s="12">
        <v>11349</v>
      </c>
      <c r="H147" s="12">
        <v>4504</v>
      </c>
      <c r="I147" s="12">
        <v>46</v>
      </c>
      <c r="J147" s="12">
        <f t="shared" si="53"/>
        <v>5906</v>
      </c>
      <c r="K147" s="12">
        <v>2969</v>
      </c>
      <c r="L147" s="12">
        <v>2916</v>
      </c>
      <c r="M147" s="12">
        <v>21</v>
      </c>
      <c r="N147" s="12">
        <v>15</v>
      </c>
      <c r="O147" s="12">
        <v>178952.49999999997</v>
      </c>
      <c r="P147" s="12">
        <f t="shared" si="56"/>
        <v>55</v>
      </c>
      <c r="Q147" s="12">
        <f t="shared" si="58"/>
        <v>60</v>
      </c>
      <c r="R147" s="12"/>
      <c r="S147" s="12">
        <f t="shared" si="57"/>
        <v>40</v>
      </c>
      <c r="T147" s="12">
        <f t="shared" si="59"/>
        <v>75</v>
      </c>
      <c r="U147" s="12">
        <f t="shared" si="55"/>
        <v>-15</v>
      </c>
    </row>
    <row r="148" spans="1:21" ht="15" customHeight="1">
      <c r="A148" s="12" t="s">
        <v>186</v>
      </c>
      <c r="B148" s="11">
        <v>130725</v>
      </c>
      <c r="C148" s="31">
        <v>0.35</v>
      </c>
      <c r="D148" s="32">
        <v>1</v>
      </c>
      <c r="E148" s="32">
        <v>1</v>
      </c>
      <c r="F148" s="12">
        <f t="shared" si="52"/>
        <v>8603</v>
      </c>
      <c r="G148" s="12">
        <v>5601</v>
      </c>
      <c r="H148" s="12">
        <v>2970</v>
      </c>
      <c r="I148" s="12">
        <v>32</v>
      </c>
      <c r="J148" s="12">
        <f t="shared" si="53"/>
        <v>1648</v>
      </c>
      <c r="K148" s="12">
        <v>566</v>
      </c>
      <c r="L148" s="12">
        <v>1082</v>
      </c>
      <c r="M148" s="12">
        <v>0</v>
      </c>
      <c r="N148" s="12">
        <v>21</v>
      </c>
      <c r="O148" s="12">
        <v>103259.55</v>
      </c>
      <c r="P148" s="12">
        <f t="shared" si="56"/>
        <v>16</v>
      </c>
      <c r="Q148" s="12">
        <f t="shared" si="58"/>
        <v>17</v>
      </c>
      <c r="R148" s="12"/>
      <c r="S148" s="12">
        <f t="shared" si="57"/>
        <v>12</v>
      </c>
      <c r="T148" s="12">
        <f t="shared" si="59"/>
        <v>20</v>
      </c>
      <c r="U148" s="12">
        <f t="shared" si="55"/>
        <v>-3</v>
      </c>
    </row>
    <row r="149" spans="1:21" ht="15" customHeight="1">
      <c r="A149" s="12" t="s">
        <v>187</v>
      </c>
      <c r="B149" s="11">
        <v>130726</v>
      </c>
      <c r="C149" s="31">
        <v>0.3</v>
      </c>
      <c r="D149" s="32">
        <v>1</v>
      </c>
      <c r="E149" s="32">
        <v>1</v>
      </c>
      <c r="F149" s="12">
        <f t="shared" si="52"/>
        <v>59497</v>
      </c>
      <c r="G149" s="12">
        <v>44507</v>
      </c>
      <c r="H149" s="12">
        <v>14935</v>
      </c>
      <c r="I149" s="12">
        <v>55</v>
      </c>
      <c r="J149" s="12">
        <f t="shared" si="53"/>
        <v>20366</v>
      </c>
      <c r="K149" s="12">
        <v>8842</v>
      </c>
      <c r="L149" s="12">
        <v>11520</v>
      </c>
      <c r="M149" s="12">
        <v>4</v>
      </c>
      <c r="N149" s="12">
        <v>105</v>
      </c>
      <c r="O149" s="12">
        <v>437622.88</v>
      </c>
      <c r="P149" s="12">
        <f t="shared" si="56"/>
        <v>193</v>
      </c>
      <c r="Q149" s="12">
        <f t="shared" si="58"/>
        <v>209</v>
      </c>
      <c r="R149" s="12"/>
      <c r="S149" s="12">
        <f t="shared" si="57"/>
        <v>139</v>
      </c>
      <c r="T149" s="12">
        <f t="shared" si="59"/>
        <v>209</v>
      </c>
      <c r="U149" s="12">
        <f t="shared" si="55"/>
        <v>0</v>
      </c>
    </row>
    <row r="150" spans="1:21" ht="15" customHeight="1">
      <c r="A150" s="12" t="s">
        <v>188</v>
      </c>
      <c r="B150" s="11">
        <v>130727</v>
      </c>
      <c r="C150" s="33">
        <v>0.315</v>
      </c>
      <c r="D150" s="32">
        <v>1</v>
      </c>
      <c r="E150" s="32">
        <v>1</v>
      </c>
      <c r="F150" s="12">
        <f t="shared" si="52"/>
        <v>24582</v>
      </c>
      <c r="G150" s="12">
        <v>17508</v>
      </c>
      <c r="H150" s="12">
        <v>7003</v>
      </c>
      <c r="I150" s="12">
        <v>71</v>
      </c>
      <c r="J150" s="12">
        <f t="shared" si="53"/>
        <v>6453</v>
      </c>
      <c r="K150" s="12">
        <v>2497</v>
      </c>
      <c r="L150" s="12">
        <v>3941</v>
      </c>
      <c r="M150" s="12">
        <v>15</v>
      </c>
      <c r="N150" s="12">
        <v>26</v>
      </c>
      <c r="O150" s="12">
        <v>253329.12</v>
      </c>
      <c r="P150" s="12">
        <f t="shared" si="56"/>
        <v>62</v>
      </c>
      <c r="Q150" s="12">
        <f t="shared" si="58"/>
        <v>67</v>
      </c>
      <c r="R150" s="12"/>
      <c r="S150" s="12">
        <f t="shared" si="57"/>
        <v>45</v>
      </c>
      <c r="T150" s="12">
        <f t="shared" si="59"/>
        <v>70</v>
      </c>
      <c r="U150" s="12">
        <f t="shared" si="55"/>
        <v>-3</v>
      </c>
    </row>
    <row r="151" spans="1:21" ht="15" customHeight="1">
      <c r="A151" s="12" t="s">
        <v>189</v>
      </c>
      <c r="B151" s="11">
        <v>130728</v>
      </c>
      <c r="C151" s="31">
        <v>0.3</v>
      </c>
      <c r="D151" s="32">
        <v>1</v>
      </c>
      <c r="E151" s="32">
        <v>1</v>
      </c>
      <c r="F151" s="12">
        <f t="shared" si="52"/>
        <v>19020</v>
      </c>
      <c r="G151" s="12">
        <v>13141</v>
      </c>
      <c r="H151" s="12">
        <v>5851</v>
      </c>
      <c r="I151" s="12">
        <v>28</v>
      </c>
      <c r="J151" s="12">
        <f t="shared" si="53"/>
        <v>3384</v>
      </c>
      <c r="K151" s="12">
        <v>1116</v>
      </c>
      <c r="L151" s="12">
        <v>2268</v>
      </c>
      <c r="M151" s="12">
        <v>0</v>
      </c>
      <c r="N151" s="12">
        <v>23</v>
      </c>
      <c r="O151" s="12">
        <v>199187.65000000002</v>
      </c>
      <c r="P151" s="12">
        <f t="shared" si="56"/>
        <v>33</v>
      </c>
      <c r="Q151" s="12">
        <f t="shared" si="58"/>
        <v>36</v>
      </c>
      <c r="R151" s="12"/>
      <c r="S151" s="12">
        <f t="shared" si="57"/>
        <v>24</v>
      </c>
      <c r="T151" s="12">
        <f t="shared" si="59"/>
        <v>36</v>
      </c>
      <c r="U151" s="12">
        <f t="shared" si="55"/>
        <v>0</v>
      </c>
    </row>
    <row r="152" spans="1:21" ht="15" customHeight="1">
      <c r="A152" s="12" t="s">
        <v>190</v>
      </c>
      <c r="B152" s="11">
        <v>130730</v>
      </c>
      <c r="C152" s="31">
        <v>0.26</v>
      </c>
      <c r="D152" s="32"/>
      <c r="E152" s="32">
        <v>1</v>
      </c>
      <c r="F152" s="12">
        <f t="shared" si="52"/>
        <v>38770</v>
      </c>
      <c r="G152" s="12">
        <v>26163</v>
      </c>
      <c r="H152" s="12">
        <v>12532</v>
      </c>
      <c r="I152" s="12">
        <v>75</v>
      </c>
      <c r="J152" s="12">
        <f t="shared" si="53"/>
        <v>10469</v>
      </c>
      <c r="K152" s="12">
        <v>2636</v>
      </c>
      <c r="L152" s="12">
        <v>7810</v>
      </c>
      <c r="M152" s="12">
        <v>23</v>
      </c>
      <c r="N152" s="12">
        <v>27</v>
      </c>
      <c r="O152" s="12">
        <v>331239.91</v>
      </c>
      <c r="P152" s="12">
        <f>ROUND((K152*1000+L152*1250+M152*1000)*0.23*0.27614/10000,0)</f>
        <v>79</v>
      </c>
      <c r="Q152" s="12">
        <f>ROUND((K152*1000+L152*1250+M152*1000)*0.23*0.3/10000,0)</f>
        <v>86</v>
      </c>
      <c r="R152" s="12"/>
      <c r="S152" s="12">
        <f>ROUND((K152*1000+L152*1250+M152*1000)*0.23*0.2/10000,0)</f>
        <v>57</v>
      </c>
      <c r="T152" s="12">
        <f t="shared" si="59"/>
        <v>97</v>
      </c>
      <c r="U152" s="12">
        <f t="shared" si="55"/>
        <v>-11</v>
      </c>
    </row>
    <row r="153" spans="1:21" ht="15" customHeight="1">
      <c r="A153" s="12" t="s">
        <v>191</v>
      </c>
      <c r="B153" s="11">
        <v>130731</v>
      </c>
      <c r="C153" s="31">
        <v>0.32</v>
      </c>
      <c r="D153" s="32">
        <v>1</v>
      </c>
      <c r="E153" s="32">
        <v>1</v>
      </c>
      <c r="F153" s="12">
        <f t="shared" si="52"/>
        <v>34720</v>
      </c>
      <c r="G153" s="12">
        <v>23434</v>
      </c>
      <c r="H153" s="12">
        <v>11206</v>
      </c>
      <c r="I153" s="12">
        <v>80</v>
      </c>
      <c r="J153" s="12">
        <f t="shared" si="53"/>
        <v>18471</v>
      </c>
      <c r="K153" s="12">
        <v>8612</v>
      </c>
      <c r="L153" s="12">
        <v>9843</v>
      </c>
      <c r="M153" s="12">
        <v>16</v>
      </c>
      <c r="N153" s="12">
        <v>61</v>
      </c>
      <c r="O153" s="12">
        <v>352797.57</v>
      </c>
      <c r="P153" s="12">
        <f>ROUND((K153*1000+L153*1250+M153*1000)*0.3*0.2765/10000,0)</f>
        <v>174</v>
      </c>
      <c r="Q153" s="12">
        <f>ROUND((K153*1000+L153*1250+M153*1000)*0.3*0.3/10000,0)</f>
        <v>188</v>
      </c>
      <c r="R153" s="12"/>
      <c r="S153" s="12">
        <f>ROUND((K153*1000+L153*1250+M153*1000)*0.3*0.2/10000,0)</f>
        <v>126</v>
      </c>
      <c r="T153" s="12">
        <f t="shared" si="59"/>
        <v>201</v>
      </c>
      <c r="U153" s="12">
        <f t="shared" si="55"/>
        <v>-13</v>
      </c>
    </row>
    <row r="154" spans="1:21" ht="15" customHeight="1">
      <c r="A154" s="12" t="s">
        <v>192</v>
      </c>
      <c r="B154" s="11">
        <v>130732</v>
      </c>
      <c r="C154" s="31">
        <v>0.3</v>
      </c>
      <c r="D154" s="32">
        <v>1</v>
      </c>
      <c r="E154" s="32">
        <v>1</v>
      </c>
      <c r="F154" s="12">
        <f t="shared" si="52"/>
        <v>23908</v>
      </c>
      <c r="G154" s="12">
        <v>16564</v>
      </c>
      <c r="H154" s="12">
        <v>7291</v>
      </c>
      <c r="I154" s="12">
        <v>53</v>
      </c>
      <c r="J154" s="12">
        <f t="shared" si="53"/>
        <v>7493</v>
      </c>
      <c r="K154" s="12">
        <v>3132</v>
      </c>
      <c r="L154" s="12">
        <v>4326</v>
      </c>
      <c r="M154" s="12">
        <v>35</v>
      </c>
      <c r="N154" s="12">
        <v>69</v>
      </c>
      <c r="O154" s="12">
        <v>204123.79</v>
      </c>
      <c r="P154" s="12">
        <f>ROUND((K154*1000+L154*1250+M154*1000)*0.3*0.2765/10000,0)</f>
        <v>71</v>
      </c>
      <c r="Q154" s="12">
        <f>ROUND((K154*1000+L154*1250+M154*1000)*0.3*0.3/10000,0)</f>
        <v>77</v>
      </c>
      <c r="R154" s="12"/>
      <c r="S154" s="12">
        <f>ROUND((K154*1000+L154*1250+M154*1000)*0.3*0.2/10000,0)</f>
        <v>51</v>
      </c>
      <c r="T154" s="12">
        <f t="shared" si="59"/>
        <v>77</v>
      </c>
      <c r="U154" s="12">
        <f t="shared" si="55"/>
        <v>0</v>
      </c>
    </row>
    <row r="155" spans="1:21" ht="15" customHeight="1">
      <c r="A155" s="12" t="s">
        <v>56</v>
      </c>
      <c r="B155" s="11" t="s">
        <v>193</v>
      </c>
      <c r="C155" s="31">
        <v>0.26</v>
      </c>
      <c r="D155" s="32"/>
      <c r="E155" s="32">
        <v>2</v>
      </c>
      <c r="F155" s="12">
        <f t="shared" si="52"/>
        <v>2571</v>
      </c>
      <c r="G155" s="12">
        <v>484</v>
      </c>
      <c r="H155" s="12">
        <v>1726</v>
      </c>
      <c r="I155" s="12">
        <v>361</v>
      </c>
      <c r="J155" s="12">
        <f t="shared" si="53"/>
        <v>2316</v>
      </c>
      <c r="K155" s="12">
        <v>484</v>
      </c>
      <c r="L155" s="12">
        <v>1721</v>
      </c>
      <c r="M155" s="12">
        <v>111</v>
      </c>
      <c r="N155" s="12">
        <v>0</v>
      </c>
      <c r="O155" s="12">
        <v>20566.219999999998</v>
      </c>
      <c r="P155" s="12">
        <f>ROUND((K155*1000+L155*1250+M155*1000)*0.23*0.27614/10000,0)</f>
        <v>17</v>
      </c>
      <c r="Q155" s="12">
        <f>ROUND((K155*1000+L155*1250+M155*1000)*0.23*0.2/10000,0)</f>
        <v>13</v>
      </c>
      <c r="R155" s="12">
        <f>ROUND((K155*1000+L155*1250+M155*1000)*0.23*0.1/10000,0)</f>
        <v>6</v>
      </c>
      <c r="S155" s="12">
        <f>ROUND((K155*1000+L155*1250+M155*1000)*0.23*0.2/10000,0)</f>
        <v>13</v>
      </c>
      <c r="T155" s="12">
        <f>ROUND((K155*1000+L155*1250+M155*1000)*C155*0.2/10000,0)</f>
        <v>14</v>
      </c>
      <c r="U155" s="12">
        <f t="shared" si="55"/>
        <v>-1</v>
      </c>
    </row>
    <row r="156" spans="1:21" ht="15" customHeight="1">
      <c r="A156" s="12" t="s">
        <v>194</v>
      </c>
      <c r="B156" s="11" t="s">
        <v>195</v>
      </c>
      <c r="C156" s="31">
        <v>0.3</v>
      </c>
      <c r="D156" s="32"/>
      <c r="E156" s="32"/>
      <c r="F156" s="12">
        <f t="shared" si="52"/>
        <v>1238</v>
      </c>
      <c r="G156" s="12">
        <v>938</v>
      </c>
      <c r="H156" s="12">
        <v>300</v>
      </c>
      <c r="I156" s="12">
        <v>0</v>
      </c>
      <c r="J156" s="12">
        <f t="shared" si="53"/>
        <v>548</v>
      </c>
      <c r="K156" s="12">
        <v>333</v>
      </c>
      <c r="L156" s="12">
        <v>215</v>
      </c>
      <c r="M156" s="12">
        <v>0</v>
      </c>
      <c r="N156" s="12">
        <v>0</v>
      </c>
      <c r="O156" s="12">
        <v>21342.95</v>
      </c>
      <c r="P156" s="12">
        <f>ROUND((K156*1000+L156*1250+M156*1000)*0.23*0.27614/10000,0)</f>
        <v>4</v>
      </c>
      <c r="Q156" s="12">
        <f>ROUND((K156*1000+L156*1250+M156*1000)*0.23*0.2/10000,0)</f>
        <v>3</v>
      </c>
      <c r="R156" s="12">
        <f>ROUND((K156*1000+L156*1250+M156*1000)*0.23*0.1/10000,0)</f>
        <v>1</v>
      </c>
      <c r="S156" s="12">
        <f>ROUND((K156*1000+L156*1250+M156*1000)*0.23*0.2/10000,0)</f>
        <v>3</v>
      </c>
      <c r="T156" s="12">
        <f>ROUND((K156*1000+L156*1250+M156*1000)*C156*0.2/10000,0)</f>
        <v>4</v>
      </c>
      <c r="U156" s="12">
        <f t="shared" si="55"/>
        <v>-1</v>
      </c>
    </row>
    <row r="157" spans="1:21" ht="15" customHeight="1">
      <c r="A157" s="12" t="s">
        <v>196</v>
      </c>
      <c r="B157" s="11" t="s">
        <v>197</v>
      </c>
      <c r="C157" s="31">
        <v>0.23</v>
      </c>
      <c r="D157" s="32"/>
      <c r="E157" s="32"/>
      <c r="F157" s="12">
        <f t="shared" si="52"/>
        <v>538</v>
      </c>
      <c r="G157" s="12">
        <v>423</v>
      </c>
      <c r="H157" s="12">
        <v>115</v>
      </c>
      <c r="I157" s="12">
        <v>0</v>
      </c>
      <c r="J157" s="12">
        <f t="shared" si="53"/>
        <v>93</v>
      </c>
      <c r="K157" s="12">
        <v>65</v>
      </c>
      <c r="L157" s="12">
        <v>28</v>
      </c>
      <c r="M157" s="12">
        <v>0</v>
      </c>
      <c r="N157" s="12">
        <v>0</v>
      </c>
      <c r="O157" s="12">
        <v>6325.410000000001</v>
      </c>
      <c r="P157" s="12">
        <f>ROUND((K157*1000+L157*1250+M157*1000)*0.23*0.27614/10000,0)</f>
        <v>1</v>
      </c>
      <c r="Q157" s="12">
        <f>ROUND((K157*1000+L157*1250+M157*1000)*0.23*0.2/10000,0)</f>
        <v>0</v>
      </c>
      <c r="R157" s="12">
        <f>ROUND((K157*1000+L157*1250+M157*1000)*0.23*0.1/10000,0)</f>
        <v>0</v>
      </c>
      <c r="S157" s="12">
        <f>ROUND((K157*1000+L157*1250+M157*1000)*0.23*0.2/10000,0)</f>
        <v>0</v>
      </c>
      <c r="T157" s="12">
        <f>ROUND((K157*1000+L157*1250+M157*1000)*C157*0.2/10000,0)</f>
        <v>0</v>
      </c>
      <c r="U157" s="12">
        <f t="shared" si="55"/>
        <v>0</v>
      </c>
    </row>
    <row r="158" spans="1:21" ht="15" customHeight="1">
      <c r="A158" s="12" t="s">
        <v>198</v>
      </c>
      <c r="B158" s="11" t="s">
        <v>199</v>
      </c>
      <c r="C158" s="31">
        <v>0.26</v>
      </c>
      <c r="D158" s="32"/>
      <c r="E158" s="32">
        <v>2</v>
      </c>
      <c r="F158" s="12">
        <f t="shared" si="52"/>
        <v>18932</v>
      </c>
      <c r="G158" s="12">
        <v>12329</v>
      </c>
      <c r="H158" s="12">
        <v>6603</v>
      </c>
      <c r="I158" s="12">
        <v>0</v>
      </c>
      <c r="J158" s="12">
        <f t="shared" si="53"/>
        <v>3577</v>
      </c>
      <c r="K158" s="12">
        <v>0</v>
      </c>
      <c r="L158" s="12">
        <v>3577</v>
      </c>
      <c r="M158" s="12">
        <v>0</v>
      </c>
      <c r="N158" s="12">
        <v>2</v>
      </c>
      <c r="O158" s="12">
        <v>176150.19</v>
      </c>
      <c r="P158" s="12">
        <f>ROUND((K158*1000+L158*1250+M158*1000)*0.23*0.27614/10000,0)</f>
        <v>28</v>
      </c>
      <c r="Q158" s="12">
        <f>ROUND((K158*1000+L158*1250+M158*1000)*0.23*0.2/10000,0)</f>
        <v>21</v>
      </c>
      <c r="R158" s="12">
        <f>ROUND((K158*1000+L158*1250+M158*1000)*0.23*0.1/10000,0)</f>
        <v>10</v>
      </c>
      <c r="S158" s="12">
        <f>ROUND((K158*1000+L158*1250+M158*1000)*0.23*0.2/10000,0)</f>
        <v>21</v>
      </c>
      <c r="T158" s="12">
        <f>ROUND((K158*1000+L158*1250+M158*1000)*C158*0.2/10000,0)</f>
        <v>23</v>
      </c>
      <c r="U158" s="12">
        <f t="shared" si="55"/>
        <v>-2</v>
      </c>
    </row>
    <row r="159" spans="1:21" s="14" customFormat="1" ht="15" customHeight="1">
      <c r="A159" s="26" t="s">
        <v>200</v>
      </c>
      <c r="B159" s="27" t="s">
        <v>201</v>
      </c>
      <c r="C159" s="24"/>
      <c r="D159" s="24"/>
      <c r="E159" s="24" t="s">
        <v>26</v>
      </c>
      <c r="F159" s="30">
        <f aca="true" t="shared" si="60" ref="F159:U159">SUM(F160:F172)</f>
        <v>409934</v>
      </c>
      <c r="G159" s="30">
        <f t="shared" si="60"/>
        <v>275585</v>
      </c>
      <c r="H159" s="30">
        <f t="shared" si="60"/>
        <v>133373</v>
      </c>
      <c r="I159" s="30">
        <f t="shared" si="60"/>
        <v>976</v>
      </c>
      <c r="J159" s="30">
        <f t="shared" si="60"/>
        <v>152034</v>
      </c>
      <c r="K159" s="30">
        <f t="shared" si="60"/>
        <v>61193</v>
      </c>
      <c r="L159" s="30">
        <f t="shared" si="60"/>
        <v>90332</v>
      </c>
      <c r="M159" s="30">
        <f t="shared" si="60"/>
        <v>509</v>
      </c>
      <c r="N159" s="30">
        <f t="shared" si="60"/>
        <v>864</v>
      </c>
      <c r="O159" s="30">
        <f t="shared" si="60"/>
        <v>3482326.37</v>
      </c>
      <c r="P159" s="30">
        <f t="shared" si="60"/>
        <v>1416</v>
      </c>
      <c r="Q159" s="30">
        <f t="shared" si="60"/>
        <v>1520</v>
      </c>
      <c r="R159" s="30">
        <f t="shared" si="60"/>
        <v>16</v>
      </c>
      <c r="S159" s="30">
        <f t="shared" si="60"/>
        <v>1024</v>
      </c>
      <c r="T159" s="30">
        <f t="shared" si="60"/>
        <v>1650</v>
      </c>
      <c r="U159" s="30">
        <f t="shared" si="60"/>
        <v>-130</v>
      </c>
    </row>
    <row r="160" spans="1:21" ht="15" customHeight="1">
      <c r="A160" s="12" t="s">
        <v>202</v>
      </c>
      <c r="B160" s="11">
        <v>130802</v>
      </c>
      <c r="C160" s="32"/>
      <c r="D160" s="32"/>
      <c r="E160" s="32">
        <v>2</v>
      </c>
      <c r="F160" s="12">
        <f aca="true" t="shared" si="61" ref="F160:F172">G160+H160+I160</f>
        <v>24935</v>
      </c>
      <c r="G160" s="12">
        <v>20132</v>
      </c>
      <c r="H160" s="12">
        <v>4803</v>
      </c>
      <c r="I160" s="12">
        <v>0</v>
      </c>
      <c r="J160" s="12">
        <f aca="true" t="shared" si="62" ref="J160:J172">K160+L160+M160</f>
        <v>0</v>
      </c>
      <c r="K160" s="12">
        <v>0</v>
      </c>
      <c r="L160" s="12">
        <v>0</v>
      </c>
      <c r="M160" s="12">
        <v>0</v>
      </c>
      <c r="N160" s="12">
        <v>10</v>
      </c>
      <c r="O160" s="12">
        <v>150181.43</v>
      </c>
      <c r="P160" s="12">
        <f>ROUND((K160*1000+L160*1250+M160*1000)*0.23*0.27614/10000,0)</f>
        <v>0</v>
      </c>
      <c r="Q160" s="12">
        <f>ROUND((K160*1000+L160*1250+M160*1000)*0.23*0.2/10000,0)</f>
        <v>0</v>
      </c>
      <c r="R160" s="12">
        <f>ROUND((K160*1000+L160*1250+M160*1000)*0.23*0.1/10000,0)</f>
        <v>0</v>
      </c>
      <c r="S160" s="12">
        <f>ROUND((K160*1000+L160*1250+M160*1000)*0.23*0.2/10000,0)</f>
        <v>0</v>
      </c>
      <c r="T160" s="12">
        <f>ROUND((K160*1000+L160*1250+M160*1000)*C160*0.2/10000,0)</f>
        <v>0</v>
      </c>
      <c r="U160" s="12">
        <f aca="true" t="shared" si="63" ref="U160:U172">Q160-T160</f>
        <v>0</v>
      </c>
    </row>
    <row r="161" spans="1:21" ht="15" customHeight="1">
      <c r="A161" s="12" t="s">
        <v>203</v>
      </c>
      <c r="B161" s="11">
        <v>130803</v>
      </c>
      <c r="C161" s="31">
        <v>0.3</v>
      </c>
      <c r="D161" s="32"/>
      <c r="E161" s="32">
        <v>2</v>
      </c>
      <c r="F161" s="12">
        <f t="shared" si="61"/>
        <v>18218</v>
      </c>
      <c r="G161" s="12">
        <v>14046</v>
      </c>
      <c r="H161" s="12">
        <v>4172</v>
      </c>
      <c r="I161" s="12">
        <v>0</v>
      </c>
      <c r="J161" s="12">
        <f t="shared" si="62"/>
        <v>2416</v>
      </c>
      <c r="K161" s="12">
        <v>1012</v>
      </c>
      <c r="L161" s="12">
        <v>1404</v>
      </c>
      <c r="M161" s="12">
        <v>0</v>
      </c>
      <c r="N161" s="12">
        <v>16</v>
      </c>
      <c r="O161" s="12">
        <v>132914</v>
      </c>
      <c r="P161" s="12">
        <f>ROUND((K161*1000+L161*1250+M161*1000)*0.23*0.27614/10000,0)</f>
        <v>18</v>
      </c>
      <c r="Q161" s="12">
        <f>ROUND((K161*1000+L161*1250+M161*1000)*0.23*0.2/10000,0)</f>
        <v>13</v>
      </c>
      <c r="R161" s="12">
        <f>ROUND((K161*1000+L161*1250+M161*1000)*0.23*0.1/10000,0)</f>
        <v>6</v>
      </c>
      <c r="S161" s="12">
        <f>ROUND((K161*1000+L161*1250+M161*1000)*0.23*0.2/10000,0)</f>
        <v>13</v>
      </c>
      <c r="T161" s="12">
        <f>ROUND((K161*1000+L161*1250+M161*1000)*C161*0.2/10000,0)</f>
        <v>17</v>
      </c>
      <c r="U161" s="12">
        <f t="shared" si="63"/>
        <v>-4</v>
      </c>
    </row>
    <row r="162" spans="1:21" ht="15" customHeight="1">
      <c r="A162" s="12" t="s">
        <v>204</v>
      </c>
      <c r="B162" s="11">
        <v>130804</v>
      </c>
      <c r="C162" s="31">
        <v>0.23</v>
      </c>
      <c r="D162" s="32"/>
      <c r="E162" s="32">
        <v>2</v>
      </c>
      <c r="F162" s="12">
        <f t="shared" si="61"/>
        <v>4573</v>
      </c>
      <c r="G162" s="12">
        <v>2953</v>
      </c>
      <c r="H162" s="12">
        <v>1620</v>
      </c>
      <c r="I162" s="12">
        <v>0</v>
      </c>
      <c r="J162" s="12">
        <f t="shared" si="62"/>
        <v>664</v>
      </c>
      <c r="K162" s="12">
        <v>0</v>
      </c>
      <c r="L162" s="12">
        <v>664</v>
      </c>
      <c r="M162" s="12">
        <v>0</v>
      </c>
      <c r="N162" s="12">
        <v>0</v>
      </c>
      <c r="O162" s="12">
        <v>56275</v>
      </c>
      <c r="P162" s="12">
        <f>ROUND((K162*1000+L162*1250+M162*1000)*0.23*0.27614/10000,0)</f>
        <v>5</v>
      </c>
      <c r="Q162" s="12">
        <f>ROUND((K162*1000+L162*1250+M162*1000)*0.23*0.2/10000,0)</f>
        <v>4</v>
      </c>
      <c r="R162" s="12">
        <f>ROUND((K162*1000+L162*1250+M162*1000)*0.23*0.1/10000,0)</f>
        <v>2</v>
      </c>
      <c r="S162" s="12">
        <f>ROUND((K162*1000+L162*1250+M162*1000)*0.23*0.2/10000,0)</f>
        <v>4</v>
      </c>
      <c r="T162" s="12">
        <f>ROUND((K162*1000+L162*1250+M162*1000)*C162*0.2/10000,0)</f>
        <v>4</v>
      </c>
      <c r="U162" s="12">
        <f t="shared" si="63"/>
        <v>0</v>
      </c>
    </row>
    <row r="163" spans="1:21" ht="15" customHeight="1">
      <c r="A163" s="12" t="s">
        <v>205</v>
      </c>
      <c r="B163" s="11">
        <v>130821</v>
      </c>
      <c r="C163" s="31">
        <v>0.3</v>
      </c>
      <c r="D163" s="32">
        <v>1</v>
      </c>
      <c r="E163" s="32">
        <v>1</v>
      </c>
      <c r="F163" s="12">
        <f t="shared" si="61"/>
        <v>41581</v>
      </c>
      <c r="G163" s="12">
        <v>25982</v>
      </c>
      <c r="H163" s="12">
        <v>15486</v>
      </c>
      <c r="I163" s="12">
        <v>113</v>
      </c>
      <c r="J163" s="12">
        <f t="shared" si="62"/>
        <v>19535</v>
      </c>
      <c r="K163" s="12">
        <v>7141</v>
      </c>
      <c r="L163" s="12">
        <v>12325</v>
      </c>
      <c r="M163" s="12">
        <v>69</v>
      </c>
      <c r="N163" s="12">
        <v>103</v>
      </c>
      <c r="O163" s="12">
        <v>333985.44999999995</v>
      </c>
      <c r="P163" s="12">
        <f>ROUND((K163*1000+L163*1250+M163*1000)*0.3*0.2765/10000,0)</f>
        <v>188</v>
      </c>
      <c r="Q163" s="12">
        <f>ROUND((K163*1000+L163*1250+M163*1000)*0.3*0.3/10000,0)</f>
        <v>204</v>
      </c>
      <c r="R163" s="12"/>
      <c r="S163" s="12">
        <f>ROUND((K163*1000+L163*1250+M163*1000)*0.3*0.2/10000,0)</f>
        <v>136</v>
      </c>
      <c r="T163" s="12">
        <f aca="true" t="shared" si="64" ref="T163:T170">ROUND((K163*1000+L163*1250+M163*1000)*C163*0.3/10000,0)</f>
        <v>204</v>
      </c>
      <c r="U163" s="12">
        <f t="shared" si="63"/>
        <v>0</v>
      </c>
    </row>
    <row r="164" spans="1:21" ht="15" customHeight="1">
      <c r="A164" s="12" t="s">
        <v>206</v>
      </c>
      <c r="B164" s="11">
        <v>130822</v>
      </c>
      <c r="C164" s="31">
        <v>0.3</v>
      </c>
      <c r="D164" s="32">
        <v>1</v>
      </c>
      <c r="E164" s="32">
        <v>1</v>
      </c>
      <c r="F164" s="12">
        <f t="shared" si="61"/>
        <v>31068</v>
      </c>
      <c r="G164" s="12">
        <v>20096</v>
      </c>
      <c r="H164" s="12">
        <v>10901</v>
      </c>
      <c r="I164" s="12">
        <v>71</v>
      </c>
      <c r="J164" s="12">
        <f t="shared" si="62"/>
        <v>11380</v>
      </c>
      <c r="K164" s="12">
        <v>3433</v>
      </c>
      <c r="L164" s="12">
        <v>7905</v>
      </c>
      <c r="M164" s="12">
        <v>42</v>
      </c>
      <c r="N164" s="12">
        <v>68</v>
      </c>
      <c r="O164" s="12">
        <v>292075.87</v>
      </c>
      <c r="P164" s="12">
        <f>ROUND((K164*1000+L164*1250+M164*1000)*0.3*0.2765/10000,0)</f>
        <v>111</v>
      </c>
      <c r="Q164" s="12">
        <f>ROUND((K164*1000+L164*1250+M164*1000)*0.3*0.3/10000,0)</f>
        <v>120</v>
      </c>
      <c r="R164" s="12"/>
      <c r="S164" s="12">
        <f>ROUND((K164*1000+L164*1250+M164*1000)*0.3*0.2/10000,0)</f>
        <v>80</v>
      </c>
      <c r="T164" s="12">
        <f t="shared" si="64"/>
        <v>120</v>
      </c>
      <c r="U164" s="12">
        <f t="shared" si="63"/>
        <v>0</v>
      </c>
    </row>
    <row r="165" spans="1:21" ht="15" customHeight="1">
      <c r="A165" s="12" t="s">
        <v>207</v>
      </c>
      <c r="B165" s="11">
        <v>130824</v>
      </c>
      <c r="C165" s="31">
        <v>0.35</v>
      </c>
      <c r="D165" s="32">
        <v>1</v>
      </c>
      <c r="E165" s="32">
        <v>1</v>
      </c>
      <c r="F165" s="12">
        <f t="shared" si="61"/>
        <v>33932</v>
      </c>
      <c r="G165" s="12">
        <v>21989</v>
      </c>
      <c r="H165" s="12">
        <v>11853</v>
      </c>
      <c r="I165" s="12">
        <v>90</v>
      </c>
      <c r="J165" s="12">
        <f t="shared" si="62"/>
        <v>10311</v>
      </c>
      <c r="K165" s="12">
        <v>2414</v>
      </c>
      <c r="L165" s="12">
        <v>7852</v>
      </c>
      <c r="M165" s="12">
        <v>45</v>
      </c>
      <c r="N165" s="12">
        <v>79</v>
      </c>
      <c r="O165" s="12">
        <v>306956.2</v>
      </c>
      <c r="P165" s="12">
        <f>ROUND((K165*1000+L165*1250+M165*1000)*0.3*0.2765/10000,0)</f>
        <v>102</v>
      </c>
      <c r="Q165" s="12">
        <f>ROUND((K165*1000+L165*1250+M165*1000)*0.3*0.3/10000,0)</f>
        <v>110</v>
      </c>
      <c r="R165" s="12"/>
      <c r="S165" s="12">
        <f>ROUND((K165*1000+L165*1250+M165*1000)*0.3*0.2/10000,0)</f>
        <v>74</v>
      </c>
      <c r="T165" s="12">
        <f t="shared" si="64"/>
        <v>129</v>
      </c>
      <c r="U165" s="12">
        <f t="shared" si="63"/>
        <v>-19</v>
      </c>
    </row>
    <row r="166" spans="1:21" ht="15" customHeight="1">
      <c r="A166" s="12" t="s">
        <v>208</v>
      </c>
      <c r="B166" s="11">
        <v>130825</v>
      </c>
      <c r="C166" s="31">
        <v>0.38</v>
      </c>
      <c r="D166" s="32">
        <v>1</v>
      </c>
      <c r="E166" s="32">
        <v>1</v>
      </c>
      <c r="F166" s="12">
        <f t="shared" si="61"/>
        <v>47725</v>
      </c>
      <c r="G166" s="12">
        <v>32076</v>
      </c>
      <c r="H166" s="12">
        <v>15624</v>
      </c>
      <c r="I166" s="12">
        <v>25</v>
      </c>
      <c r="J166" s="12">
        <f t="shared" si="62"/>
        <v>19146</v>
      </c>
      <c r="K166" s="12">
        <v>7267</v>
      </c>
      <c r="L166" s="12">
        <v>11857</v>
      </c>
      <c r="M166" s="12">
        <v>22</v>
      </c>
      <c r="N166" s="12">
        <v>217</v>
      </c>
      <c r="O166" s="12">
        <v>437050.07</v>
      </c>
      <c r="P166" s="12">
        <f>ROUND((K166*1000+L166*1250+M166*1000)*0.3*0.2765/10000,0)</f>
        <v>183</v>
      </c>
      <c r="Q166" s="12">
        <f>ROUND((K166*1000+L166*1250+M166*1000)*0.3*0.3/10000,0)</f>
        <v>199</v>
      </c>
      <c r="R166" s="12"/>
      <c r="S166" s="12">
        <f>ROUND((K166*1000+L166*1250+M166*1000)*0.3*0.2/10000,0)</f>
        <v>133</v>
      </c>
      <c r="T166" s="12">
        <f t="shared" si="64"/>
        <v>252</v>
      </c>
      <c r="U166" s="12">
        <f t="shared" si="63"/>
        <v>-53</v>
      </c>
    </row>
    <row r="167" spans="1:21" ht="15" customHeight="1">
      <c r="A167" s="12" t="s">
        <v>209</v>
      </c>
      <c r="B167" s="11">
        <v>130826</v>
      </c>
      <c r="C167" s="31">
        <v>0.4</v>
      </c>
      <c r="D167" s="32">
        <v>1</v>
      </c>
      <c r="E167" s="32">
        <v>1</v>
      </c>
      <c r="F167" s="12">
        <f t="shared" si="61"/>
        <v>43210</v>
      </c>
      <c r="G167" s="12">
        <v>29862</v>
      </c>
      <c r="H167" s="12">
        <v>13133</v>
      </c>
      <c r="I167" s="12">
        <v>215</v>
      </c>
      <c r="J167" s="12">
        <f t="shared" si="62"/>
        <v>13136</v>
      </c>
      <c r="K167" s="12">
        <v>5970</v>
      </c>
      <c r="L167" s="12">
        <v>7118</v>
      </c>
      <c r="M167" s="12">
        <v>48</v>
      </c>
      <c r="N167" s="12">
        <v>122</v>
      </c>
      <c r="O167" s="12">
        <v>434956.68</v>
      </c>
      <c r="P167" s="12">
        <f>ROUND((K167*1000+L167*1250+M167*1000)*0.3*0.2765/10000,0)</f>
        <v>124</v>
      </c>
      <c r="Q167" s="12">
        <f>ROUND((K167*1000+L167*1250+M167*1000)*0.3*0.3/10000,0)</f>
        <v>134</v>
      </c>
      <c r="R167" s="12"/>
      <c r="S167" s="12">
        <f>ROUND((K167*1000+L167*1250+M167*1000)*0.3*0.2/10000,0)</f>
        <v>89</v>
      </c>
      <c r="T167" s="12">
        <f t="shared" si="64"/>
        <v>179</v>
      </c>
      <c r="U167" s="12">
        <f t="shared" si="63"/>
        <v>-45</v>
      </c>
    </row>
    <row r="168" spans="1:21" ht="15" customHeight="1">
      <c r="A168" s="12" t="s">
        <v>210</v>
      </c>
      <c r="B168" s="11">
        <v>130827</v>
      </c>
      <c r="C168" s="31">
        <v>0.26</v>
      </c>
      <c r="D168" s="32" t="s">
        <v>211</v>
      </c>
      <c r="E168" s="32">
        <v>1</v>
      </c>
      <c r="F168" s="12">
        <f t="shared" si="61"/>
        <v>32942</v>
      </c>
      <c r="G168" s="12">
        <v>23762</v>
      </c>
      <c r="H168" s="12">
        <v>9131</v>
      </c>
      <c r="I168" s="12">
        <v>49</v>
      </c>
      <c r="J168" s="12">
        <f t="shared" si="62"/>
        <v>9405</v>
      </c>
      <c r="K168" s="12">
        <v>4324</v>
      </c>
      <c r="L168" s="12">
        <v>5032</v>
      </c>
      <c r="M168" s="12">
        <v>49</v>
      </c>
      <c r="N168" s="12">
        <v>75</v>
      </c>
      <c r="O168" s="12">
        <v>257972.13</v>
      </c>
      <c r="P168" s="12">
        <f>ROUND((K168*1000+L168*1250+M168*1000)*0.23*0.27614/10000,0)</f>
        <v>68</v>
      </c>
      <c r="Q168" s="12">
        <f>ROUND((K168*1000+L168*1250+M168*1000)*0.23*0.3/10000,0)</f>
        <v>74</v>
      </c>
      <c r="R168" s="12"/>
      <c r="S168" s="12">
        <f>ROUND((K168*1000+L168*1250+M168*1000)*0.23*0.2/10000,0)</f>
        <v>49</v>
      </c>
      <c r="T168" s="12">
        <f t="shared" si="64"/>
        <v>83</v>
      </c>
      <c r="U168" s="12">
        <f t="shared" si="63"/>
        <v>-9</v>
      </c>
    </row>
    <row r="169" spans="1:21" ht="15" customHeight="1">
      <c r="A169" s="12" t="s">
        <v>212</v>
      </c>
      <c r="B169" s="11">
        <v>130828</v>
      </c>
      <c r="C169" s="31">
        <v>0.3</v>
      </c>
      <c r="D169" s="32">
        <v>1</v>
      </c>
      <c r="E169" s="32">
        <v>1</v>
      </c>
      <c r="F169" s="12">
        <f t="shared" si="61"/>
        <v>63033</v>
      </c>
      <c r="G169" s="12">
        <v>41364</v>
      </c>
      <c r="H169" s="12">
        <v>21598</v>
      </c>
      <c r="I169" s="12">
        <v>71</v>
      </c>
      <c r="J169" s="12">
        <f t="shared" si="62"/>
        <v>41700</v>
      </c>
      <c r="K169" s="12">
        <v>22407</v>
      </c>
      <c r="L169" s="12">
        <v>19232</v>
      </c>
      <c r="M169" s="12">
        <v>61</v>
      </c>
      <c r="N169" s="12">
        <v>35</v>
      </c>
      <c r="O169" s="12">
        <v>464437.39</v>
      </c>
      <c r="P169" s="12">
        <f>ROUND((K169*1000+L169*1250+M169*1000)*0.3*0.2765/10000,0)</f>
        <v>386</v>
      </c>
      <c r="Q169" s="12">
        <f>ROUND((K169*1000+L169*1250+M169*1000)*0.3*0.3/10000,0)</f>
        <v>419</v>
      </c>
      <c r="R169" s="12"/>
      <c r="S169" s="12">
        <f>ROUND((K169*1000+L169*1250+M169*1000)*0.3*0.2/10000,0)</f>
        <v>279</v>
      </c>
      <c r="T169" s="12">
        <f t="shared" si="64"/>
        <v>419</v>
      </c>
      <c r="U169" s="12">
        <f t="shared" si="63"/>
        <v>0</v>
      </c>
    </row>
    <row r="170" spans="1:21" ht="15" customHeight="1">
      <c r="A170" s="12" t="s">
        <v>213</v>
      </c>
      <c r="B170" s="11">
        <v>130881</v>
      </c>
      <c r="C170" s="31">
        <v>0.3</v>
      </c>
      <c r="D170" s="32">
        <v>1</v>
      </c>
      <c r="E170" s="32">
        <v>1</v>
      </c>
      <c r="F170" s="12">
        <f t="shared" si="61"/>
        <v>49822</v>
      </c>
      <c r="G170" s="12">
        <v>31507</v>
      </c>
      <c r="H170" s="12">
        <v>18165</v>
      </c>
      <c r="I170" s="12">
        <v>150</v>
      </c>
      <c r="J170" s="12">
        <f t="shared" si="62"/>
        <v>21783</v>
      </c>
      <c r="K170" s="12">
        <v>6945</v>
      </c>
      <c r="L170" s="12">
        <v>14772</v>
      </c>
      <c r="M170" s="12">
        <v>66</v>
      </c>
      <c r="N170" s="12">
        <v>139</v>
      </c>
      <c r="O170" s="12">
        <v>450490.56</v>
      </c>
      <c r="P170" s="12">
        <f>ROUND((K170*1000+L170*1250+M170*1000)*0.3*0.2765/10000,0)</f>
        <v>211</v>
      </c>
      <c r="Q170" s="12">
        <f>ROUND((K170*1000+L170*1250+M170*1000)*0.3*0.3/10000,0)</f>
        <v>229</v>
      </c>
      <c r="R170" s="12"/>
      <c r="S170" s="12">
        <f>ROUND((K170*1000+L170*1250+M170*1000)*0.3*0.2/10000,0)</f>
        <v>153</v>
      </c>
      <c r="T170" s="12">
        <f t="shared" si="64"/>
        <v>229</v>
      </c>
      <c r="U170" s="12">
        <f t="shared" si="63"/>
        <v>0</v>
      </c>
    </row>
    <row r="171" spans="1:21" ht="15" customHeight="1">
      <c r="A171" s="12" t="s">
        <v>56</v>
      </c>
      <c r="B171" s="11" t="s">
        <v>214</v>
      </c>
      <c r="C171" s="31">
        <v>0.23</v>
      </c>
      <c r="D171" s="32"/>
      <c r="E171" s="32">
        <v>2</v>
      </c>
      <c r="F171" s="12">
        <f t="shared" si="61"/>
        <v>11689</v>
      </c>
      <c r="G171" s="12">
        <v>6313</v>
      </c>
      <c r="H171" s="12">
        <v>5184</v>
      </c>
      <c r="I171" s="12">
        <v>192</v>
      </c>
      <c r="J171" s="12">
        <f t="shared" si="62"/>
        <v>1315</v>
      </c>
      <c r="K171" s="12">
        <v>280</v>
      </c>
      <c r="L171" s="12">
        <v>928</v>
      </c>
      <c r="M171" s="12">
        <v>107</v>
      </c>
      <c r="N171" s="12">
        <v>0</v>
      </c>
      <c r="O171" s="12">
        <v>115168.82</v>
      </c>
      <c r="P171" s="12">
        <f>ROUND((K171*1000+L171*1250+M171*1000)*0.23*0.27614/10000,0)</f>
        <v>10</v>
      </c>
      <c r="Q171" s="12">
        <f>ROUND((K171*1000+L171*1250+M171*1000)*0.23*0.2/10000,0)</f>
        <v>7</v>
      </c>
      <c r="R171" s="12">
        <f>ROUND((K171*1000+L171*1250+M171*1000)*0.23*0.1/10000,0)</f>
        <v>4</v>
      </c>
      <c r="S171" s="12">
        <f>ROUND((K171*1000+L171*1250+M171*1000)*0.23*0.2/10000,0)</f>
        <v>7</v>
      </c>
      <c r="T171" s="12">
        <f>ROUND((K171*1000+L171*1250+M171*1000)*C171*0.2/10000,0)</f>
        <v>7</v>
      </c>
      <c r="U171" s="12">
        <f t="shared" si="63"/>
        <v>0</v>
      </c>
    </row>
    <row r="172" spans="1:21" ht="15" customHeight="1">
      <c r="A172" s="12" t="s">
        <v>215</v>
      </c>
      <c r="B172" s="11" t="s">
        <v>216</v>
      </c>
      <c r="C172" s="31">
        <v>0.23</v>
      </c>
      <c r="D172" s="32"/>
      <c r="E172" s="32">
        <v>2</v>
      </c>
      <c r="F172" s="12">
        <f t="shared" si="61"/>
        <v>7206</v>
      </c>
      <c r="G172" s="12">
        <v>5503</v>
      </c>
      <c r="H172" s="12">
        <v>1703</v>
      </c>
      <c r="I172" s="12">
        <v>0</v>
      </c>
      <c r="J172" s="12">
        <f t="shared" si="62"/>
        <v>1243</v>
      </c>
      <c r="K172" s="12">
        <v>0</v>
      </c>
      <c r="L172" s="12">
        <v>1243</v>
      </c>
      <c r="M172" s="12">
        <v>0</v>
      </c>
      <c r="N172" s="12">
        <v>0</v>
      </c>
      <c r="O172" s="12">
        <v>49862.77</v>
      </c>
      <c r="P172" s="12">
        <f>ROUND((K172*1000+L172*1250+M172*1000)*0.23*0.27614/10000,0)</f>
        <v>10</v>
      </c>
      <c r="Q172" s="12">
        <f>ROUND((K172*1000+L172*1250+M172*1000)*0.23*0.2/10000,0)</f>
        <v>7</v>
      </c>
      <c r="R172" s="12">
        <f>ROUND((K172*1000+L172*1250+M172*1000)*0.23*0.1/10000,0)</f>
        <v>4</v>
      </c>
      <c r="S172" s="12">
        <f>ROUND((K172*1000+L172*1250+M172*1000)*0.23*0.2/10000,0)</f>
        <v>7</v>
      </c>
      <c r="T172" s="12">
        <f>ROUND((K172*1000+L172*1250+M172*1000)*C172*0.2/10000,0)</f>
        <v>7</v>
      </c>
      <c r="U172" s="12">
        <f t="shared" si="63"/>
        <v>0</v>
      </c>
    </row>
    <row r="173" spans="1:21" s="14" customFormat="1" ht="15" customHeight="1">
      <c r="A173" s="26" t="s">
        <v>217</v>
      </c>
      <c r="B173" s="27" t="s">
        <v>218</v>
      </c>
      <c r="C173" s="24"/>
      <c r="D173" s="24"/>
      <c r="E173" s="24" t="s">
        <v>26</v>
      </c>
      <c r="F173" s="30">
        <f aca="true" t="shared" si="65" ref="F173:U173">SUM(F174:F196)</f>
        <v>1031951</v>
      </c>
      <c r="G173" s="30">
        <f t="shared" si="65"/>
        <v>747406</v>
      </c>
      <c r="H173" s="30">
        <f t="shared" si="65"/>
        <v>283283</v>
      </c>
      <c r="I173" s="30">
        <f t="shared" si="65"/>
        <v>1262</v>
      </c>
      <c r="J173" s="30">
        <f t="shared" si="65"/>
        <v>148700</v>
      </c>
      <c r="K173" s="30">
        <f t="shared" si="65"/>
        <v>35722</v>
      </c>
      <c r="L173" s="30">
        <f t="shared" si="65"/>
        <v>112593</v>
      </c>
      <c r="M173" s="30">
        <f t="shared" si="65"/>
        <v>385</v>
      </c>
      <c r="N173" s="30">
        <f t="shared" si="65"/>
        <v>287</v>
      </c>
      <c r="O173" s="30">
        <f t="shared" si="65"/>
        <v>7054414.399999999</v>
      </c>
      <c r="P173" s="30">
        <f t="shared" si="65"/>
        <v>1267</v>
      </c>
      <c r="Q173" s="30">
        <f t="shared" si="65"/>
        <v>1312</v>
      </c>
      <c r="R173" s="30">
        <f t="shared" si="65"/>
        <v>63</v>
      </c>
      <c r="S173" s="30">
        <f t="shared" si="65"/>
        <v>915</v>
      </c>
      <c r="T173" s="30">
        <f t="shared" si="65"/>
        <v>763</v>
      </c>
      <c r="U173" s="30">
        <f t="shared" si="65"/>
        <v>549</v>
      </c>
    </row>
    <row r="174" spans="1:21" ht="15" customHeight="1">
      <c r="A174" s="12" t="s">
        <v>37</v>
      </c>
      <c r="B174" s="11">
        <v>130902</v>
      </c>
      <c r="C174" s="32"/>
      <c r="D174" s="32"/>
      <c r="E174" s="32">
        <v>2</v>
      </c>
      <c r="F174" s="12">
        <f aca="true" t="shared" si="66" ref="F174:F196">G174+H174+I174</f>
        <v>17586</v>
      </c>
      <c r="G174" s="12">
        <v>16295</v>
      </c>
      <c r="H174" s="12">
        <v>1202</v>
      </c>
      <c r="I174" s="12">
        <v>89</v>
      </c>
      <c r="J174" s="12">
        <f aca="true" t="shared" si="67" ref="J174:J196">K174+L174+M174</f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84720.26</v>
      </c>
      <c r="P174" s="12">
        <f>ROUND((K174*1000+L174*1250+M174*1000)*0.23*0.27614/10000,0)</f>
        <v>0</v>
      </c>
      <c r="Q174" s="12">
        <f>ROUND((K174*1000+L174*1250+M174*1000)*0.23*0.2/10000,0)</f>
        <v>0</v>
      </c>
      <c r="R174" s="12">
        <f>ROUND((K174*1000+L174*1250+M174*1000)*0.23*0.1/10000,0)</f>
        <v>0</v>
      </c>
      <c r="S174" s="12">
        <f>ROUND((K174*1000+L174*1250+M174*1000)*0.23*0.2/10000,0)</f>
        <v>0</v>
      </c>
      <c r="T174" s="12">
        <f>ROUND((K174*1000+L174*1250+M174*1000)*C174*0.2/10000,0)</f>
        <v>0</v>
      </c>
      <c r="U174" s="12">
        <f aca="true" t="shared" si="68" ref="U174:U196">Q174-T174</f>
        <v>0</v>
      </c>
    </row>
    <row r="175" spans="1:21" ht="15" customHeight="1">
      <c r="A175" s="12" t="s">
        <v>219</v>
      </c>
      <c r="B175" s="11">
        <v>130903</v>
      </c>
      <c r="C175" s="31">
        <v>0.12</v>
      </c>
      <c r="D175" s="32"/>
      <c r="E175" s="32">
        <v>2</v>
      </c>
      <c r="F175" s="12">
        <f t="shared" si="66"/>
        <v>46510</v>
      </c>
      <c r="G175" s="12">
        <v>41265</v>
      </c>
      <c r="H175" s="12">
        <v>5206</v>
      </c>
      <c r="I175" s="12">
        <v>39</v>
      </c>
      <c r="J175" s="12">
        <f t="shared" si="67"/>
        <v>3288</v>
      </c>
      <c r="K175" s="12">
        <v>696</v>
      </c>
      <c r="L175" s="12">
        <v>2592</v>
      </c>
      <c r="M175" s="12">
        <v>0</v>
      </c>
      <c r="N175" s="12">
        <v>0</v>
      </c>
      <c r="O175" s="12">
        <v>257434.28999999998</v>
      </c>
      <c r="P175" s="12">
        <f>ROUND((K175*1000+L175*1250+M175*1000)*0.23*0.27614/10000,0)</f>
        <v>25</v>
      </c>
      <c r="Q175" s="12">
        <f>ROUND((K175*1000+L175*1250+M175*1000)*0.23*0.2/10000,0)</f>
        <v>18</v>
      </c>
      <c r="R175" s="12">
        <f>ROUND((K175*1000+L175*1250+M175*1000)*0.23*0.1/10000,0)</f>
        <v>9</v>
      </c>
      <c r="S175" s="12">
        <f>ROUND((K175*1000+L175*1250+M175*1000)*0.23*0.2/10000,0)</f>
        <v>18</v>
      </c>
      <c r="T175" s="12">
        <f>ROUND((K175*1000+L175*1250+M175*1000)*C175*0.2/10000,0)</f>
        <v>9</v>
      </c>
      <c r="U175" s="12">
        <f t="shared" si="68"/>
        <v>9</v>
      </c>
    </row>
    <row r="176" spans="1:21" ht="15" customHeight="1">
      <c r="A176" s="12" t="s">
        <v>220</v>
      </c>
      <c r="B176" s="11">
        <v>130921</v>
      </c>
      <c r="C176" s="31">
        <v>0.18</v>
      </c>
      <c r="D176" s="32"/>
      <c r="E176" s="32"/>
      <c r="F176" s="12">
        <f t="shared" si="66"/>
        <v>90696</v>
      </c>
      <c r="G176" s="12">
        <v>68634</v>
      </c>
      <c r="H176" s="12">
        <v>21948</v>
      </c>
      <c r="I176" s="12">
        <v>114</v>
      </c>
      <c r="J176" s="12">
        <f t="shared" si="67"/>
        <v>10368</v>
      </c>
      <c r="K176" s="12">
        <v>1385</v>
      </c>
      <c r="L176" s="12">
        <v>8931</v>
      </c>
      <c r="M176" s="12">
        <v>52</v>
      </c>
      <c r="N176" s="12">
        <v>19</v>
      </c>
      <c r="O176" s="12">
        <v>649039.1299999999</v>
      </c>
      <c r="P176" s="12">
        <f>ROUND((K176*1000+L176*1250+M176*1000)*0.23*0.27614/10000,0)</f>
        <v>80</v>
      </c>
      <c r="Q176" s="12">
        <f>ROUND((K176*1000+L176*1250+M176*1000)*0.23*0.2/10000,0)</f>
        <v>58</v>
      </c>
      <c r="R176" s="12">
        <f>ROUND((K176*1000+L176*1250+M176*1000)*0.23*0.1/10000,0)</f>
        <v>29</v>
      </c>
      <c r="S176" s="12">
        <f>ROUND((K176*1000+L176*1250+M176*1000)*0.23*0.2/10000,0)</f>
        <v>58</v>
      </c>
      <c r="T176" s="12">
        <f>ROUND((K176*1000+L176*1250+M176*1000)*C176*0.2/10000,0)</f>
        <v>45</v>
      </c>
      <c r="U176" s="12">
        <f t="shared" si="68"/>
        <v>13</v>
      </c>
    </row>
    <row r="177" spans="1:21" ht="15" customHeight="1">
      <c r="A177" s="12" t="s">
        <v>221</v>
      </c>
      <c r="B177" s="11">
        <v>130922</v>
      </c>
      <c r="C177" s="31">
        <v>0.15</v>
      </c>
      <c r="D177" s="32"/>
      <c r="E177" s="32">
        <v>1</v>
      </c>
      <c r="F177" s="12">
        <f t="shared" si="66"/>
        <v>52711</v>
      </c>
      <c r="G177" s="12">
        <v>38855</v>
      </c>
      <c r="H177" s="12">
        <v>13722</v>
      </c>
      <c r="I177" s="12">
        <v>134</v>
      </c>
      <c r="J177" s="12">
        <f t="shared" si="67"/>
        <v>4654</v>
      </c>
      <c r="K177" s="12">
        <v>304</v>
      </c>
      <c r="L177" s="12">
        <v>4311</v>
      </c>
      <c r="M177" s="12">
        <v>39</v>
      </c>
      <c r="N177" s="12">
        <v>19</v>
      </c>
      <c r="O177" s="12">
        <v>418018.82</v>
      </c>
      <c r="P177" s="12">
        <f>ROUND((K177*1000+L177*1250+M177*1000)*0.23*0.27614/10000,0)</f>
        <v>36</v>
      </c>
      <c r="Q177" s="12">
        <f>ROUND((K177*1000+L177*1250+M177*1000)*0.23*0.3/10000,0)</f>
        <v>40</v>
      </c>
      <c r="R177" s="12"/>
      <c r="S177" s="12">
        <f>ROUND((K177*1000+L177*1250+M177*1000)*0.23*0.2/10000,0)</f>
        <v>26</v>
      </c>
      <c r="T177" s="12">
        <f aca="true" t="shared" si="69" ref="T177:T187">ROUND((K177*1000+L177*1250+M177*1000)*C177*0.3/10000,0)</f>
        <v>26</v>
      </c>
      <c r="U177" s="12">
        <f t="shared" si="68"/>
        <v>14</v>
      </c>
    </row>
    <row r="178" spans="1:21" ht="15" customHeight="1">
      <c r="A178" s="12" t="s">
        <v>222</v>
      </c>
      <c r="B178" s="11">
        <v>130923</v>
      </c>
      <c r="C178" s="31">
        <v>0.16</v>
      </c>
      <c r="D178" s="32">
        <v>1</v>
      </c>
      <c r="E178" s="32">
        <v>1</v>
      </c>
      <c r="F178" s="12">
        <f t="shared" si="66"/>
        <v>39961</v>
      </c>
      <c r="G178" s="12">
        <v>29556</v>
      </c>
      <c r="H178" s="12">
        <v>10382</v>
      </c>
      <c r="I178" s="12">
        <v>23</v>
      </c>
      <c r="J178" s="12">
        <f t="shared" si="67"/>
        <v>4664</v>
      </c>
      <c r="K178" s="12">
        <v>641</v>
      </c>
      <c r="L178" s="12">
        <v>4013</v>
      </c>
      <c r="M178" s="12">
        <v>10</v>
      </c>
      <c r="N178" s="12">
        <v>3</v>
      </c>
      <c r="O178" s="12">
        <v>288912</v>
      </c>
      <c r="P178" s="12">
        <f>ROUND((K178*1000+L178*1250+M178*1000)*0.3*0.2765/10000,0)</f>
        <v>47</v>
      </c>
      <c r="Q178" s="12">
        <f>ROUND((K178*1000+L178*1250+M178*1000)*0.3*0.3/10000,0)</f>
        <v>51</v>
      </c>
      <c r="R178" s="12"/>
      <c r="S178" s="12">
        <f>ROUND((K178*1000+L178*1250+M178*1000)*0.3*0.2/10000,0)</f>
        <v>34</v>
      </c>
      <c r="T178" s="12">
        <f t="shared" si="69"/>
        <v>27</v>
      </c>
      <c r="U178" s="12">
        <f t="shared" si="68"/>
        <v>24</v>
      </c>
    </row>
    <row r="179" spans="1:21" ht="15" customHeight="1">
      <c r="A179" s="12" t="s">
        <v>223</v>
      </c>
      <c r="B179" s="11">
        <v>130924</v>
      </c>
      <c r="C179" s="31">
        <v>0.14</v>
      </c>
      <c r="D179" s="32">
        <v>1</v>
      </c>
      <c r="E179" s="32">
        <v>1</v>
      </c>
      <c r="F179" s="12">
        <f t="shared" si="66"/>
        <v>27307</v>
      </c>
      <c r="G179" s="12">
        <v>19941</v>
      </c>
      <c r="H179" s="12">
        <v>7321</v>
      </c>
      <c r="I179" s="12">
        <v>45</v>
      </c>
      <c r="J179" s="12">
        <f t="shared" si="67"/>
        <v>1236</v>
      </c>
      <c r="K179" s="12">
        <v>0</v>
      </c>
      <c r="L179" s="12">
        <v>1236</v>
      </c>
      <c r="M179" s="12">
        <v>0</v>
      </c>
      <c r="N179" s="12">
        <v>15</v>
      </c>
      <c r="O179" s="12">
        <v>194406.75999999995</v>
      </c>
      <c r="P179" s="12">
        <f>ROUND((K179*1000+L179*1250+M179*1000)*0.3*0.2765/10000,0)</f>
        <v>13</v>
      </c>
      <c r="Q179" s="12">
        <f>ROUND((K179*1000+L179*1250+M179*1000)*0.3*0.3/10000,0)</f>
        <v>14</v>
      </c>
      <c r="R179" s="12"/>
      <c r="S179" s="12">
        <f>ROUND((K179*1000+L179*1250+M179*1000)*0.3*0.2/10000,0)</f>
        <v>9</v>
      </c>
      <c r="T179" s="12">
        <f t="shared" si="69"/>
        <v>6</v>
      </c>
      <c r="U179" s="12">
        <f t="shared" si="68"/>
        <v>8</v>
      </c>
    </row>
    <row r="180" spans="1:21" ht="15" customHeight="1">
      <c r="A180" s="12" t="s">
        <v>224</v>
      </c>
      <c r="B180" s="11">
        <v>130925</v>
      </c>
      <c r="C180" s="31">
        <v>0.26</v>
      </c>
      <c r="D180" s="32">
        <v>1</v>
      </c>
      <c r="E180" s="32">
        <v>1</v>
      </c>
      <c r="F180" s="12">
        <f t="shared" si="66"/>
        <v>67278</v>
      </c>
      <c r="G180" s="12">
        <v>48974</v>
      </c>
      <c r="H180" s="12">
        <v>18296</v>
      </c>
      <c r="I180" s="12">
        <v>8</v>
      </c>
      <c r="J180" s="12">
        <f t="shared" si="67"/>
        <v>9433</v>
      </c>
      <c r="K180" s="12">
        <v>2415</v>
      </c>
      <c r="L180" s="12">
        <v>7018</v>
      </c>
      <c r="M180" s="12">
        <v>0</v>
      </c>
      <c r="N180" s="12">
        <v>0</v>
      </c>
      <c r="O180" s="12">
        <v>409606.80000000005</v>
      </c>
      <c r="P180" s="12">
        <f>ROUND((K180*1000+L180*1250+M180*1000)*0.3*0.2765/10000,0)</f>
        <v>93</v>
      </c>
      <c r="Q180" s="12">
        <f>ROUND((K180*1000+L180*1250+M180*1000)*0.3*0.3/10000,0)</f>
        <v>101</v>
      </c>
      <c r="R180" s="12"/>
      <c r="S180" s="12">
        <f>ROUND((K180*1000+L180*1250+M180*1000)*0.3*0.2/10000,0)</f>
        <v>67</v>
      </c>
      <c r="T180" s="12">
        <f t="shared" si="69"/>
        <v>87</v>
      </c>
      <c r="U180" s="12">
        <f t="shared" si="68"/>
        <v>14</v>
      </c>
    </row>
    <row r="181" spans="1:21" ht="15" customHeight="1">
      <c r="A181" s="12" t="s">
        <v>225</v>
      </c>
      <c r="B181" s="11">
        <v>130926</v>
      </c>
      <c r="C181" s="31">
        <v>0.15</v>
      </c>
      <c r="D181" s="32"/>
      <c r="E181" s="32">
        <v>1</v>
      </c>
      <c r="F181" s="12">
        <f t="shared" si="66"/>
        <v>54110</v>
      </c>
      <c r="G181" s="12">
        <v>37152</v>
      </c>
      <c r="H181" s="12">
        <v>16875</v>
      </c>
      <c r="I181" s="12">
        <v>83</v>
      </c>
      <c r="J181" s="12">
        <f t="shared" si="67"/>
        <v>13676</v>
      </c>
      <c r="K181" s="12">
        <v>6052</v>
      </c>
      <c r="L181" s="12">
        <v>7624</v>
      </c>
      <c r="M181" s="12">
        <v>0</v>
      </c>
      <c r="N181" s="12">
        <v>14</v>
      </c>
      <c r="O181" s="12">
        <v>259202.01</v>
      </c>
      <c r="P181" s="12">
        <f>ROUND((K181*1000+L181*1250+M181*1000)*0.23*0.27614/10000,0)</f>
        <v>99</v>
      </c>
      <c r="Q181" s="12">
        <f>ROUND((K181*1000+L181*1250+M181*1000)*0.23*0.3/10000,0)</f>
        <v>108</v>
      </c>
      <c r="R181" s="12"/>
      <c r="S181" s="12">
        <f>ROUND((K181*1000+L181*1250+M181*1000)*0.23*0.2/10000,0)</f>
        <v>72</v>
      </c>
      <c r="T181" s="12">
        <f t="shared" si="69"/>
        <v>70</v>
      </c>
      <c r="U181" s="12">
        <f t="shared" si="68"/>
        <v>38</v>
      </c>
    </row>
    <row r="182" spans="1:21" ht="15" customHeight="1">
      <c r="A182" s="12" t="s">
        <v>226</v>
      </c>
      <c r="B182" s="11">
        <v>130927</v>
      </c>
      <c r="C182" s="31">
        <v>0.14</v>
      </c>
      <c r="D182" s="32">
        <v>1</v>
      </c>
      <c r="E182" s="32">
        <v>1</v>
      </c>
      <c r="F182" s="12">
        <f t="shared" si="66"/>
        <v>48165</v>
      </c>
      <c r="G182" s="12">
        <v>35307</v>
      </c>
      <c r="H182" s="12">
        <v>12840</v>
      </c>
      <c r="I182" s="12">
        <v>18</v>
      </c>
      <c r="J182" s="12">
        <f t="shared" si="67"/>
        <v>9237</v>
      </c>
      <c r="K182" s="12">
        <v>1488</v>
      </c>
      <c r="L182" s="12">
        <v>7749</v>
      </c>
      <c r="M182" s="12">
        <v>0</v>
      </c>
      <c r="N182" s="12">
        <v>14</v>
      </c>
      <c r="O182" s="12">
        <v>365524.98</v>
      </c>
      <c r="P182" s="12">
        <f>ROUND((K182*1000+L182*1250+M182*1000)*0.3*0.2765/10000,0)</f>
        <v>93</v>
      </c>
      <c r="Q182" s="12">
        <f>ROUND((K182*1000+L182*1250+M182*1000)*0.3*0.3/10000,0)</f>
        <v>101</v>
      </c>
      <c r="R182" s="12"/>
      <c r="S182" s="12">
        <f>ROUND((K182*1000+L182*1250+M182*1000)*0.3*0.2/10000,0)</f>
        <v>67</v>
      </c>
      <c r="T182" s="12">
        <f t="shared" si="69"/>
        <v>47</v>
      </c>
      <c r="U182" s="12">
        <f t="shared" si="68"/>
        <v>54</v>
      </c>
    </row>
    <row r="183" spans="1:21" ht="15" customHeight="1">
      <c r="A183" s="12" t="s">
        <v>227</v>
      </c>
      <c r="B183" s="11">
        <v>130928</v>
      </c>
      <c r="C183" s="31">
        <v>0.15</v>
      </c>
      <c r="D183" s="32">
        <v>1</v>
      </c>
      <c r="E183" s="32">
        <v>1</v>
      </c>
      <c r="F183" s="12">
        <f t="shared" si="66"/>
        <v>25926</v>
      </c>
      <c r="G183" s="12">
        <v>17752</v>
      </c>
      <c r="H183" s="12">
        <v>8104</v>
      </c>
      <c r="I183" s="12">
        <v>70</v>
      </c>
      <c r="J183" s="12">
        <f t="shared" si="67"/>
        <v>4888</v>
      </c>
      <c r="K183" s="12">
        <v>0</v>
      </c>
      <c r="L183" s="12">
        <v>4853</v>
      </c>
      <c r="M183" s="12">
        <v>35</v>
      </c>
      <c r="N183" s="12">
        <v>16</v>
      </c>
      <c r="O183" s="12">
        <v>193948.53</v>
      </c>
      <c r="P183" s="12">
        <f>ROUND((K183*1000+L183*1250+M183*1000)*0.3*0.2765/10000,0)</f>
        <v>51</v>
      </c>
      <c r="Q183" s="12">
        <f>ROUND((K183*1000+L183*1250+M183*1000)*0.3*0.3/10000,0)</f>
        <v>55</v>
      </c>
      <c r="R183" s="12"/>
      <c r="S183" s="12">
        <f>ROUND((K183*1000+L183*1250+M183*1000)*0.3*0.2/10000,0)</f>
        <v>37</v>
      </c>
      <c r="T183" s="12">
        <f t="shared" si="69"/>
        <v>27</v>
      </c>
      <c r="U183" s="12">
        <f t="shared" si="68"/>
        <v>28</v>
      </c>
    </row>
    <row r="184" spans="1:21" ht="15" customHeight="1">
      <c r="A184" s="12" t="s">
        <v>228</v>
      </c>
      <c r="B184" s="11">
        <v>130929</v>
      </c>
      <c r="C184" s="31">
        <v>0.15</v>
      </c>
      <c r="D184" s="32">
        <v>1</v>
      </c>
      <c r="E184" s="32">
        <v>1</v>
      </c>
      <c r="F184" s="12">
        <f t="shared" si="66"/>
        <v>100742</v>
      </c>
      <c r="G184" s="12">
        <v>73638</v>
      </c>
      <c r="H184" s="12">
        <v>27002</v>
      </c>
      <c r="I184" s="12">
        <v>102</v>
      </c>
      <c r="J184" s="12">
        <f t="shared" si="67"/>
        <v>29914</v>
      </c>
      <c r="K184" s="12">
        <v>12194</v>
      </c>
      <c r="L184" s="12">
        <v>17654</v>
      </c>
      <c r="M184" s="12">
        <v>66</v>
      </c>
      <c r="N184" s="12">
        <v>37</v>
      </c>
      <c r="O184" s="12">
        <v>673961.3</v>
      </c>
      <c r="P184" s="12">
        <f>ROUND((K184*1000+L184*1250+M184*1000)*0.3*0.2765/10000,0)</f>
        <v>285</v>
      </c>
      <c r="Q184" s="12">
        <f>ROUND((K184*1000+L184*1250+M184*1000)*0.3*0.3/10000,0)</f>
        <v>309</v>
      </c>
      <c r="R184" s="12"/>
      <c r="S184" s="12">
        <f>ROUND((K184*1000+L184*1250+M184*1000)*0.3*0.2/10000,0)</f>
        <v>206</v>
      </c>
      <c r="T184" s="12">
        <f t="shared" si="69"/>
        <v>154</v>
      </c>
      <c r="U184" s="12">
        <f t="shared" si="68"/>
        <v>155</v>
      </c>
    </row>
    <row r="185" spans="1:21" ht="15" customHeight="1">
      <c r="A185" s="12" t="s">
        <v>229</v>
      </c>
      <c r="B185" s="11">
        <v>130930</v>
      </c>
      <c r="C185" s="31">
        <v>0.3</v>
      </c>
      <c r="D185" s="32">
        <v>1</v>
      </c>
      <c r="E185" s="32">
        <v>1</v>
      </c>
      <c r="F185" s="12">
        <f t="shared" si="66"/>
        <v>29096</v>
      </c>
      <c r="G185" s="12">
        <v>23388</v>
      </c>
      <c r="H185" s="12">
        <v>5708</v>
      </c>
      <c r="I185" s="12">
        <v>0</v>
      </c>
      <c r="J185" s="12">
        <f t="shared" si="67"/>
        <v>2530</v>
      </c>
      <c r="K185" s="12">
        <v>56</v>
      </c>
      <c r="L185" s="12">
        <v>2474</v>
      </c>
      <c r="M185" s="12">
        <v>0</v>
      </c>
      <c r="N185" s="12">
        <v>7</v>
      </c>
      <c r="O185" s="12">
        <v>215934</v>
      </c>
      <c r="P185" s="12">
        <f>ROUND((K185*1000+L185*1250+M185*1000)*0.3*0.2765/10000,0)</f>
        <v>26</v>
      </c>
      <c r="Q185" s="12">
        <f>ROUND((K185*1000+L185*1250+M185*1000)*0.3*0.3/10000,0)</f>
        <v>28</v>
      </c>
      <c r="R185" s="12"/>
      <c r="S185" s="12">
        <f>ROUND((K185*1000+L185*1250+M185*1000)*0.3*0.2/10000,0)</f>
        <v>19</v>
      </c>
      <c r="T185" s="12">
        <f t="shared" si="69"/>
        <v>28</v>
      </c>
      <c r="U185" s="12">
        <f t="shared" si="68"/>
        <v>0</v>
      </c>
    </row>
    <row r="186" spans="1:21" ht="15" customHeight="1">
      <c r="A186" s="12" t="s">
        <v>230</v>
      </c>
      <c r="B186" s="11">
        <v>130981</v>
      </c>
      <c r="C186" s="31">
        <v>0.13</v>
      </c>
      <c r="D186" s="32"/>
      <c r="E186" s="32">
        <v>1</v>
      </c>
      <c r="F186" s="12">
        <f t="shared" si="66"/>
        <v>88880</v>
      </c>
      <c r="G186" s="12">
        <v>62574</v>
      </c>
      <c r="H186" s="12">
        <v>26201</v>
      </c>
      <c r="I186" s="12">
        <v>105</v>
      </c>
      <c r="J186" s="12">
        <f t="shared" si="67"/>
        <v>24203</v>
      </c>
      <c r="K186" s="12">
        <v>7873</v>
      </c>
      <c r="L186" s="12">
        <v>16288</v>
      </c>
      <c r="M186" s="12">
        <v>42</v>
      </c>
      <c r="N186" s="12">
        <v>33</v>
      </c>
      <c r="O186" s="12">
        <v>646204.7999999999</v>
      </c>
      <c r="P186" s="12">
        <f aca="true" t="shared" si="70" ref="P186:P196">ROUND((K186*1000+L186*1250+M186*1000)*0.23*0.27614/10000,0)</f>
        <v>180</v>
      </c>
      <c r="Q186" s="12">
        <f>ROUND((K186*1000+L186*1250+M186*1000)*0.23*0.3/10000,0)</f>
        <v>195</v>
      </c>
      <c r="R186" s="12"/>
      <c r="S186" s="12">
        <f aca="true" t="shared" si="71" ref="S186:S196">ROUND((K186*1000+L186*1250+M186*1000)*0.23*0.2/10000,0)</f>
        <v>130</v>
      </c>
      <c r="T186" s="12">
        <f t="shared" si="69"/>
        <v>110</v>
      </c>
      <c r="U186" s="12">
        <f t="shared" si="68"/>
        <v>85</v>
      </c>
    </row>
    <row r="187" spans="1:21" ht="15" customHeight="1">
      <c r="A187" s="12" t="s">
        <v>231</v>
      </c>
      <c r="B187" s="11">
        <v>130982</v>
      </c>
      <c r="C187" s="31">
        <v>0.12</v>
      </c>
      <c r="D187" s="32"/>
      <c r="E187" s="32">
        <v>1</v>
      </c>
      <c r="F187" s="12">
        <f t="shared" si="66"/>
        <v>98387</v>
      </c>
      <c r="G187" s="12">
        <v>72159</v>
      </c>
      <c r="H187" s="12">
        <v>26140</v>
      </c>
      <c r="I187" s="12">
        <v>88</v>
      </c>
      <c r="J187" s="12">
        <f t="shared" si="67"/>
        <v>13164</v>
      </c>
      <c r="K187" s="12">
        <v>1268</v>
      </c>
      <c r="L187" s="12">
        <v>11855</v>
      </c>
      <c r="M187" s="12">
        <v>41</v>
      </c>
      <c r="N187" s="12">
        <v>24</v>
      </c>
      <c r="O187" s="12">
        <v>667886.16</v>
      </c>
      <c r="P187" s="12">
        <f t="shared" si="70"/>
        <v>102</v>
      </c>
      <c r="Q187" s="12">
        <f>ROUND((K187*1000+L187*1250+M187*1000)*0.23*0.3/10000,0)</f>
        <v>111</v>
      </c>
      <c r="R187" s="12"/>
      <c r="S187" s="12">
        <f t="shared" si="71"/>
        <v>74</v>
      </c>
      <c r="T187" s="12">
        <f t="shared" si="69"/>
        <v>58</v>
      </c>
      <c r="U187" s="12">
        <f t="shared" si="68"/>
        <v>53</v>
      </c>
    </row>
    <row r="188" spans="1:21" ht="15" customHeight="1">
      <c r="A188" s="12" t="s">
        <v>232</v>
      </c>
      <c r="B188" s="11">
        <v>130983</v>
      </c>
      <c r="C188" s="31">
        <v>0.12</v>
      </c>
      <c r="D188" s="32"/>
      <c r="E188" s="32" t="s">
        <v>211</v>
      </c>
      <c r="F188" s="12">
        <f t="shared" si="66"/>
        <v>63242</v>
      </c>
      <c r="G188" s="12">
        <v>44934</v>
      </c>
      <c r="H188" s="12">
        <v>18231</v>
      </c>
      <c r="I188" s="12">
        <v>77</v>
      </c>
      <c r="J188" s="12">
        <f t="shared" si="67"/>
        <v>1072</v>
      </c>
      <c r="K188" s="12">
        <v>600</v>
      </c>
      <c r="L188" s="12">
        <v>458</v>
      </c>
      <c r="M188" s="12">
        <v>14</v>
      </c>
      <c r="N188" s="12">
        <v>34</v>
      </c>
      <c r="O188" s="12">
        <v>441312.36000000004</v>
      </c>
      <c r="P188" s="12">
        <f t="shared" si="70"/>
        <v>8</v>
      </c>
      <c r="Q188" s="12">
        <f>ROUND((K188*1000+L188*1250+M188*1000)*0.23*0.2/10000,0)</f>
        <v>5</v>
      </c>
      <c r="R188" s="12">
        <f>ROUND((K188*1000+L188*1250+M188*1000)*0.23*0.1/10000,0)</f>
        <v>3</v>
      </c>
      <c r="S188" s="12">
        <f t="shared" si="71"/>
        <v>5</v>
      </c>
      <c r="T188" s="12">
        <f>ROUND((K188*1000+L188*1250+M188*1000)*C188*0.2/10000,0)</f>
        <v>3</v>
      </c>
      <c r="U188" s="12">
        <f t="shared" si="68"/>
        <v>2</v>
      </c>
    </row>
    <row r="189" spans="1:21" ht="15" customHeight="1">
      <c r="A189" s="12" t="s">
        <v>233</v>
      </c>
      <c r="B189" s="11">
        <v>130984</v>
      </c>
      <c r="C189" s="31">
        <v>0.12</v>
      </c>
      <c r="D189" s="32"/>
      <c r="E189" s="32">
        <v>1</v>
      </c>
      <c r="F189" s="12">
        <f t="shared" si="66"/>
        <v>119565</v>
      </c>
      <c r="G189" s="12">
        <v>89214</v>
      </c>
      <c r="H189" s="12">
        <v>30239</v>
      </c>
      <c r="I189" s="12">
        <v>112</v>
      </c>
      <c r="J189" s="12">
        <f t="shared" si="67"/>
        <v>8638</v>
      </c>
      <c r="K189" s="12">
        <v>320</v>
      </c>
      <c r="L189" s="12">
        <v>8274</v>
      </c>
      <c r="M189" s="12">
        <v>44</v>
      </c>
      <c r="N189" s="12">
        <v>47</v>
      </c>
      <c r="O189" s="12">
        <v>716392.09</v>
      </c>
      <c r="P189" s="12">
        <f t="shared" si="70"/>
        <v>68</v>
      </c>
      <c r="Q189" s="12">
        <f>ROUND((K189*1000+L189*1250+M189*1000)*0.23*0.3/10000,0)</f>
        <v>74</v>
      </c>
      <c r="R189" s="12"/>
      <c r="S189" s="12">
        <f t="shared" si="71"/>
        <v>49</v>
      </c>
      <c r="T189" s="12">
        <f>ROUND((K189*1000+L189*1250+M189*1000)*C189*0.3/10000,0)</f>
        <v>39</v>
      </c>
      <c r="U189" s="12">
        <f t="shared" si="68"/>
        <v>35</v>
      </c>
    </row>
    <row r="190" spans="1:21" ht="15" customHeight="1">
      <c r="A190" s="12" t="s">
        <v>56</v>
      </c>
      <c r="B190" s="11" t="s">
        <v>234</v>
      </c>
      <c r="C190" s="31">
        <v>0.16</v>
      </c>
      <c r="D190" s="32"/>
      <c r="E190" s="32">
        <v>2</v>
      </c>
      <c r="F190" s="12">
        <f t="shared" si="66"/>
        <v>24392</v>
      </c>
      <c r="G190" s="12">
        <v>0</v>
      </c>
      <c r="H190" s="12">
        <v>24237</v>
      </c>
      <c r="I190" s="12">
        <v>155</v>
      </c>
      <c r="J190" s="12">
        <f t="shared" si="67"/>
        <v>6182</v>
      </c>
      <c r="K190" s="12">
        <v>0</v>
      </c>
      <c r="L190" s="12">
        <v>6140</v>
      </c>
      <c r="M190" s="12">
        <v>42</v>
      </c>
      <c r="N190" s="12">
        <v>0</v>
      </c>
      <c r="O190" s="12">
        <v>147287</v>
      </c>
      <c r="P190" s="12">
        <f t="shared" si="70"/>
        <v>49</v>
      </c>
      <c r="Q190" s="12">
        <f aca="true" t="shared" si="72" ref="Q190:Q196">ROUND((K190*1000+L190*1250+M190*1000)*0.23*0.2/10000,0)</f>
        <v>35</v>
      </c>
      <c r="R190" s="12">
        <f aca="true" t="shared" si="73" ref="R190:R196">ROUND((K190*1000+L190*1250+M190*1000)*0.23*0.1/10000,0)</f>
        <v>18</v>
      </c>
      <c r="S190" s="12">
        <f t="shared" si="71"/>
        <v>35</v>
      </c>
      <c r="T190" s="12">
        <f aca="true" t="shared" si="74" ref="T190:T196">ROUND((K190*1000+L190*1250+M190*1000)*C190*0.2/10000,0)</f>
        <v>25</v>
      </c>
      <c r="U190" s="12">
        <f t="shared" si="68"/>
        <v>10</v>
      </c>
    </row>
    <row r="191" spans="1:21" ht="15" customHeight="1">
      <c r="A191" s="12" t="s">
        <v>235</v>
      </c>
      <c r="B191" s="11" t="s">
        <v>236</v>
      </c>
      <c r="C191" s="32"/>
      <c r="D191" s="32"/>
      <c r="E191" s="32">
        <v>2</v>
      </c>
      <c r="F191" s="12">
        <f t="shared" si="66"/>
        <v>3223</v>
      </c>
      <c r="G191" s="12">
        <v>2187</v>
      </c>
      <c r="H191" s="12">
        <v>1036</v>
      </c>
      <c r="I191" s="12">
        <v>0</v>
      </c>
      <c r="J191" s="12">
        <f t="shared" si="67"/>
        <v>959</v>
      </c>
      <c r="K191" s="12">
        <v>311</v>
      </c>
      <c r="L191" s="12">
        <v>648</v>
      </c>
      <c r="M191" s="12">
        <v>0</v>
      </c>
      <c r="N191" s="12">
        <v>0</v>
      </c>
      <c r="O191" s="12">
        <v>24121.2</v>
      </c>
      <c r="P191" s="12">
        <f t="shared" si="70"/>
        <v>7</v>
      </c>
      <c r="Q191" s="12">
        <f t="shared" si="72"/>
        <v>5</v>
      </c>
      <c r="R191" s="12">
        <f t="shared" si="73"/>
        <v>3</v>
      </c>
      <c r="S191" s="12">
        <f t="shared" si="71"/>
        <v>5</v>
      </c>
      <c r="T191" s="12">
        <f t="shared" si="74"/>
        <v>0</v>
      </c>
      <c r="U191" s="12">
        <f t="shared" si="68"/>
        <v>5</v>
      </c>
    </row>
    <row r="192" spans="1:21" ht="15" customHeight="1">
      <c r="A192" s="12" t="s">
        <v>237</v>
      </c>
      <c r="B192" s="11" t="s">
        <v>238</v>
      </c>
      <c r="C192" s="31">
        <v>0.15</v>
      </c>
      <c r="D192" s="32"/>
      <c r="E192" s="32"/>
      <c r="F192" s="12">
        <f t="shared" si="66"/>
        <v>5200</v>
      </c>
      <c r="G192" s="12">
        <v>3615</v>
      </c>
      <c r="H192" s="12">
        <v>1585</v>
      </c>
      <c r="I192" s="12">
        <v>0</v>
      </c>
      <c r="J192" s="12">
        <f t="shared" si="67"/>
        <v>496</v>
      </c>
      <c r="K192" s="12">
        <v>119</v>
      </c>
      <c r="L192" s="12">
        <v>377</v>
      </c>
      <c r="M192" s="12">
        <v>0</v>
      </c>
      <c r="N192" s="12">
        <v>0</v>
      </c>
      <c r="O192" s="12">
        <v>98313.6</v>
      </c>
      <c r="P192" s="12">
        <f t="shared" si="70"/>
        <v>4</v>
      </c>
      <c r="Q192" s="12">
        <f t="shared" si="72"/>
        <v>3</v>
      </c>
      <c r="R192" s="12">
        <f t="shared" si="73"/>
        <v>1</v>
      </c>
      <c r="S192" s="12">
        <f t="shared" si="71"/>
        <v>3</v>
      </c>
      <c r="T192" s="12">
        <f t="shared" si="74"/>
        <v>2</v>
      </c>
      <c r="U192" s="12">
        <f t="shared" si="68"/>
        <v>1</v>
      </c>
    </row>
    <row r="193" spans="1:21" ht="15" customHeight="1">
      <c r="A193" s="12" t="s">
        <v>239</v>
      </c>
      <c r="B193" s="11" t="s">
        <v>240</v>
      </c>
      <c r="C193" s="31">
        <v>0.12</v>
      </c>
      <c r="D193" s="32"/>
      <c r="E193" s="32"/>
      <c r="F193" s="12">
        <f t="shared" si="66"/>
        <v>5046</v>
      </c>
      <c r="G193" s="12">
        <v>3346</v>
      </c>
      <c r="H193" s="12">
        <v>1700</v>
      </c>
      <c r="I193" s="12">
        <v>0</v>
      </c>
      <c r="J193" s="12">
        <f t="shared" si="67"/>
        <v>98</v>
      </c>
      <c r="K193" s="12">
        <v>0</v>
      </c>
      <c r="L193" s="12">
        <v>98</v>
      </c>
      <c r="M193" s="12">
        <v>0</v>
      </c>
      <c r="N193" s="12">
        <v>5</v>
      </c>
      <c r="O193" s="12">
        <v>36005.67</v>
      </c>
      <c r="P193" s="12">
        <f t="shared" si="70"/>
        <v>1</v>
      </c>
      <c r="Q193" s="12">
        <f t="shared" si="72"/>
        <v>1</v>
      </c>
      <c r="R193" s="12">
        <f t="shared" si="73"/>
        <v>0</v>
      </c>
      <c r="S193" s="12">
        <f t="shared" si="71"/>
        <v>1</v>
      </c>
      <c r="T193" s="12">
        <f t="shared" si="74"/>
        <v>0</v>
      </c>
      <c r="U193" s="12">
        <f t="shared" si="68"/>
        <v>1</v>
      </c>
    </row>
    <row r="194" spans="1:21" ht="15" customHeight="1">
      <c r="A194" s="12" t="s">
        <v>241</v>
      </c>
      <c r="B194" s="11" t="s">
        <v>242</v>
      </c>
      <c r="C194" s="32"/>
      <c r="D194" s="32"/>
      <c r="E194" s="32">
        <v>2</v>
      </c>
      <c r="F194" s="12">
        <f t="shared" si="66"/>
        <v>5572</v>
      </c>
      <c r="G194" s="12">
        <v>4478</v>
      </c>
      <c r="H194" s="12">
        <v>1094</v>
      </c>
      <c r="I194" s="12">
        <v>0</v>
      </c>
      <c r="J194" s="12">
        <f t="shared" si="67"/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59664</v>
      </c>
      <c r="P194" s="12">
        <f t="shared" si="70"/>
        <v>0</v>
      </c>
      <c r="Q194" s="12">
        <f t="shared" si="72"/>
        <v>0</v>
      </c>
      <c r="R194" s="12">
        <f t="shared" si="73"/>
        <v>0</v>
      </c>
      <c r="S194" s="12">
        <f t="shared" si="71"/>
        <v>0</v>
      </c>
      <c r="T194" s="12">
        <f t="shared" si="74"/>
        <v>0</v>
      </c>
      <c r="U194" s="12">
        <f t="shared" si="68"/>
        <v>0</v>
      </c>
    </row>
    <row r="195" spans="1:21" ht="15" customHeight="1">
      <c r="A195" s="12" t="s">
        <v>243</v>
      </c>
      <c r="B195" s="11" t="s">
        <v>244</v>
      </c>
      <c r="C195" s="32"/>
      <c r="D195" s="32"/>
      <c r="E195" s="32"/>
      <c r="F195" s="12">
        <f t="shared" si="66"/>
        <v>17641</v>
      </c>
      <c r="G195" s="12">
        <v>13427</v>
      </c>
      <c r="H195" s="12">
        <v>4214</v>
      </c>
      <c r="I195" s="12">
        <v>0</v>
      </c>
      <c r="J195" s="12">
        <f t="shared" si="67"/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200469.64</v>
      </c>
      <c r="P195" s="12">
        <f t="shared" si="70"/>
        <v>0</v>
      </c>
      <c r="Q195" s="12">
        <f t="shared" si="72"/>
        <v>0</v>
      </c>
      <c r="R195" s="12">
        <f t="shared" si="73"/>
        <v>0</v>
      </c>
      <c r="S195" s="12">
        <f t="shared" si="71"/>
        <v>0</v>
      </c>
      <c r="T195" s="12">
        <f t="shared" si="74"/>
        <v>0</v>
      </c>
      <c r="U195" s="12">
        <f t="shared" si="68"/>
        <v>0</v>
      </c>
    </row>
    <row r="196" spans="1:21" ht="15" customHeight="1">
      <c r="A196" s="12" t="s">
        <v>245</v>
      </c>
      <c r="B196" s="11" t="s">
        <v>246</v>
      </c>
      <c r="C196" s="32"/>
      <c r="D196" s="32"/>
      <c r="E196" s="32">
        <v>2</v>
      </c>
      <c r="F196" s="12">
        <f t="shared" si="66"/>
        <v>715</v>
      </c>
      <c r="G196" s="12">
        <v>715</v>
      </c>
      <c r="H196" s="12">
        <v>0</v>
      </c>
      <c r="I196" s="12">
        <v>0</v>
      </c>
      <c r="J196" s="12">
        <f t="shared" si="67"/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6049</v>
      </c>
      <c r="P196" s="12">
        <f t="shared" si="70"/>
        <v>0</v>
      </c>
      <c r="Q196" s="12">
        <f t="shared" si="72"/>
        <v>0</v>
      </c>
      <c r="R196" s="12">
        <f t="shared" si="73"/>
        <v>0</v>
      </c>
      <c r="S196" s="12">
        <f t="shared" si="71"/>
        <v>0</v>
      </c>
      <c r="T196" s="12">
        <f t="shared" si="74"/>
        <v>0</v>
      </c>
      <c r="U196" s="12">
        <f t="shared" si="68"/>
        <v>0</v>
      </c>
    </row>
    <row r="197" spans="1:21" s="14" customFormat="1" ht="15" customHeight="1">
      <c r="A197" s="26" t="s">
        <v>247</v>
      </c>
      <c r="B197" s="27" t="s">
        <v>248</v>
      </c>
      <c r="C197" s="24"/>
      <c r="D197" s="24"/>
      <c r="E197" s="24" t="s">
        <v>26</v>
      </c>
      <c r="F197" s="30">
        <f aca="true" t="shared" si="75" ref="F197:U197">SUM(F198:F209)</f>
        <v>664339</v>
      </c>
      <c r="G197" s="30">
        <f t="shared" si="75"/>
        <v>492106</v>
      </c>
      <c r="H197" s="30">
        <f t="shared" si="75"/>
        <v>171158</v>
      </c>
      <c r="I197" s="30">
        <f t="shared" si="75"/>
        <v>1075</v>
      </c>
      <c r="J197" s="30">
        <f t="shared" si="75"/>
        <v>70904</v>
      </c>
      <c r="K197" s="30">
        <f t="shared" si="75"/>
        <v>19900</v>
      </c>
      <c r="L197" s="30">
        <f t="shared" si="75"/>
        <v>50489</v>
      </c>
      <c r="M197" s="30">
        <f t="shared" si="75"/>
        <v>515</v>
      </c>
      <c r="N197" s="30">
        <f t="shared" si="75"/>
        <v>26</v>
      </c>
      <c r="O197" s="30">
        <f t="shared" si="75"/>
        <v>4642631.109999999</v>
      </c>
      <c r="P197" s="30">
        <f t="shared" si="75"/>
        <v>531</v>
      </c>
      <c r="Q197" s="30">
        <f t="shared" si="75"/>
        <v>503</v>
      </c>
      <c r="R197" s="30">
        <f t="shared" si="75"/>
        <v>73</v>
      </c>
      <c r="S197" s="30">
        <f t="shared" si="75"/>
        <v>385</v>
      </c>
      <c r="T197" s="30">
        <f t="shared" si="75"/>
        <v>108</v>
      </c>
      <c r="U197" s="30">
        <f t="shared" si="75"/>
        <v>395</v>
      </c>
    </row>
    <row r="198" spans="1:21" ht="15" customHeight="1">
      <c r="A198" s="12" t="s">
        <v>249</v>
      </c>
      <c r="B198" s="11">
        <v>131002</v>
      </c>
      <c r="C198" s="31">
        <v>0.05</v>
      </c>
      <c r="D198" s="32"/>
      <c r="E198" s="32">
        <v>2</v>
      </c>
      <c r="F198" s="12">
        <f aca="true" t="shared" si="76" ref="F198:F209">G198+H198+I198</f>
        <v>49540</v>
      </c>
      <c r="G198" s="12">
        <v>34126</v>
      </c>
      <c r="H198" s="12">
        <v>15414</v>
      </c>
      <c r="I198" s="12">
        <v>0</v>
      </c>
      <c r="J198" s="12">
        <f aca="true" t="shared" si="77" ref="J198:J209">K198+L198+M198</f>
        <v>7657</v>
      </c>
      <c r="K198" s="12">
        <v>2619</v>
      </c>
      <c r="L198" s="12">
        <v>5038</v>
      </c>
      <c r="M198" s="12">
        <v>0</v>
      </c>
      <c r="N198" s="12">
        <v>2</v>
      </c>
      <c r="O198" s="12">
        <v>313441.37</v>
      </c>
      <c r="P198" s="12">
        <f aca="true" t="shared" si="78" ref="P198:P209">ROUND((K198*1000+L198*1250+M198*1000)*0.23*0.27614/10000,0)</f>
        <v>57</v>
      </c>
      <c r="Q198" s="12">
        <f>ROUND((K198*1000+L198*1250+M198*1000)*0.23*0.2/10000,0)</f>
        <v>41</v>
      </c>
      <c r="R198" s="12">
        <f>ROUND((K198*1000+L198*1250+M198*1000)*0.23*0.1/10000,0)</f>
        <v>21</v>
      </c>
      <c r="S198" s="12">
        <f aca="true" t="shared" si="79" ref="S198:S209">ROUND((K198*1000+L198*1250+M198*1000)*0.23*0.2/10000,0)</f>
        <v>41</v>
      </c>
      <c r="T198" s="12">
        <f>ROUND((K198*1000+L198*1250+M198*1000)*C198*0.2/10000,0)</f>
        <v>9</v>
      </c>
      <c r="U198" s="12">
        <f aca="true" t="shared" si="80" ref="U198:U209">Q198-T198</f>
        <v>32</v>
      </c>
    </row>
    <row r="199" spans="1:21" ht="15" customHeight="1">
      <c r="A199" s="12" t="s">
        <v>250</v>
      </c>
      <c r="B199" s="11">
        <v>131003</v>
      </c>
      <c r="C199" s="34">
        <v>0.0517</v>
      </c>
      <c r="D199" s="32"/>
      <c r="E199" s="32">
        <v>2</v>
      </c>
      <c r="F199" s="12">
        <f t="shared" si="76"/>
        <v>45797</v>
      </c>
      <c r="G199" s="12">
        <v>36151</v>
      </c>
      <c r="H199" s="12">
        <v>9385</v>
      </c>
      <c r="I199" s="12">
        <v>261</v>
      </c>
      <c r="J199" s="12">
        <f t="shared" si="77"/>
        <v>1934</v>
      </c>
      <c r="K199" s="12">
        <v>446</v>
      </c>
      <c r="L199" s="12">
        <v>1488</v>
      </c>
      <c r="M199" s="12">
        <v>0</v>
      </c>
      <c r="N199" s="12">
        <v>0</v>
      </c>
      <c r="O199" s="12">
        <v>249699.53</v>
      </c>
      <c r="P199" s="12">
        <f t="shared" si="78"/>
        <v>15</v>
      </c>
      <c r="Q199" s="12">
        <f>ROUND((K199*1000+L199*1250+M199*1000)*0.23*0.2/10000,0)</f>
        <v>11</v>
      </c>
      <c r="R199" s="12">
        <f>ROUND((K199*1000+L199*1250+M199*1000)*0.23*0.1/10000,0)</f>
        <v>5</v>
      </c>
      <c r="S199" s="12">
        <f t="shared" si="79"/>
        <v>11</v>
      </c>
      <c r="T199" s="12">
        <f>ROUND((K199*1000+L199*1250+M199*1000)*C199*0.2/10000,0)</f>
        <v>2</v>
      </c>
      <c r="U199" s="12">
        <f t="shared" si="80"/>
        <v>9</v>
      </c>
    </row>
    <row r="200" spans="1:21" ht="15" customHeight="1">
      <c r="A200" s="12" t="s">
        <v>251</v>
      </c>
      <c r="B200" s="11">
        <v>131022</v>
      </c>
      <c r="C200" s="31">
        <v>0.04</v>
      </c>
      <c r="D200" s="32"/>
      <c r="E200" s="32"/>
      <c r="F200" s="12">
        <f t="shared" si="76"/>
        <v>68244</v>
      </c>
      <c r="G200" s="12">
        <v>50194</v>
      </c>
      <c r="H200" s="12">
        <v>17995</v>
      </c>
      <c r="I200" s="12">
        <v>55</v>
      </c>
      <c r="J200" s="12">
        <f t="shared" si="77"/>
        <v>4253</v>
      </c>
      <c r="K200" s="12">
        <v>740</v>
      </c>
      <c r="L200" s="12">
        <v>3493</v>
      </c>
      <c r="M200" s="12">
        <v>20</v>
      </c>
      <c r="N200" s="12">
        <v>0</v>
      </c>
      <c r="O200" s="12">
        <v>519669.04</v>
      </c>
      <c r="P200" s="12">
        <f t="shared" si="78"/>
        <v>33</v>
      </c>
      <c r="Q200" s="12">
        <f>ROUND((K200*1000+L200*1250+M200*1000)*0.23*0.2/10000,0)</f>
        <v>24</v>
      </c>
      <c r="R200" s="12">
        <f>ROUND((K200*1000+L200*1250+M200*1000)*0.23*0.1/10000,0)</f>
        <v>12</v>
      </c>
      <c r="S200" s="12">
        <f t="shared" si="79"/>
        <v>24</v>
      </c>
      <c r="T200" s="12">
        <f>ROUND((K200*1000+L200*1250+M200*1000)*C200*0.2/10000,0)</f>
        <v>4</v>
      </c>
      <c r="U200" s="12">
        <f t="shared" si="80"/>
        <v>20</v>
      </c>
    </row>
    <row r="201" spans="1:21" ht="15" customHeight="1">
      <c r="A201" s="12" t="s">
        <v>252</v>
      </c>
      <c r="B201" s="11">
        <v>131023</v>
      </c>
      <c r="C201" s="31">
        <v>0.03</v>
      </c>
      <c r="D201" s="32"/>
      <c r="E201" s="32"/>
      <c r="F201" s="12">
        <f t="shared" si="76"/>
        <v>45390</v>
      </c>
      <c r="G201" s="12">
        <v>33797</v>
      </c>
      <c r="H201" s="12">
        <v>11481</v>
      </c>
      <c r="I201" s="12">
        <v>112</v>
      </c>
      <c r="J201" s="12">
        <f t="shared" si="77"/>
        <v>9632</v>
      </c>
      <c r="K201" s="12">
        <v>5048</v>
      </c>
      <c r="L201" s="12">
        <v>4584</v>
      </c>
      <c r="M201" s="12">
        <v>0</v>
      </c>
      <c r="N201" s="12">
        <v>9</v>
      </c>
      <c r="O201" s="12">
        <v>338028.83</v>
      </c>
      <c r="P201" s="12">
        <f t="shared" si="78"/>
        <v>68</v>
      </c>
      <c r="Q201" s="12">
        <f>ROUND((K201*1000+L201*1250+M201*1000)*0.23*0.2/10000,0)</f>
        <v>50</v>
      </c>
      <c r="R201" s="12">
        <f>ROUND((K201*1000+L201*1250+M201*1000)*0.23*0.1/10000,0)</f>
        <v>25</v>
      </c>
      <c r="S201" s="12">
        <f t="shared" si="79"/>
        <v>50</v>
      </c>
      <c r="T201" s="12">
        <f>ROUND((K201*1000+L201*1250+M201*1000)*C201*0.2/10000,0)</f>
        <v>6</v>
      </c>
      <c r="U201" s="12">
        <f t="shared" si="80"/>
        <v>44</v>
      </c>
    </row>
    <row r="202" spans="1:21" ht="15" customHeight="1">
      <c r="A202" s="12" t="s">
        <v>253</v>
      </c>
      <c r="B202" s="11">
        <v>131024</v>
      </c>
      <c r="C202" s="31">
        <v>0.07</v>
      </c>
      <c r="D202" s="32"/>
      <c r="E202" s="32">
        <v>1</v>
      </c>
      <c r="F202" s="12">
        <f t="shared" si="76"/>
        <v>47047</v>
      </c>
      <c r="G202" s="12">
        <v>35076</v>
      </c>
      <c r="H202" s="12">
        <v>11915</v>
      </c>
      <c r="I202" s="12">
        <v>56</v>
      </c>
      <c r="J202" s="12">
        <f t="shared" si="77"/>
        <v>6266</v>
      </c>
      <c r="K202" s="12">
        <v>2065</v>
      </c>
      <c r="L202" s="12">
        <v>4145</v>
      </c>
      <c r="M202" s="12">
        <v>56</v>
      </c>
      <c r="N202" s="12">
        <v>0</v>
      </c>
      <c r="O202" s="12">
        <v>361613.42</v>
      </c>
      <c r="P202" s="12">
        <f t="shared" si="78"/>
        <v>46</v>
      </c>
      <c r="Q202" s="12">
        <f aca="true" t="shared" si="81" ref="Q202:Q207">ROUND((K202*1000+L202*1250+M202*1000)*0.23*0.3/10000,0)</f>
        <v>50</v>
      </c>
      <c r="R202" s="12"/>
      <c r="S202" s="12">
        <f t="shared" si="79"/>
        <v>34</v>
      </c>
      <c r="T202" s="12">
        <f aca="true" t="shared" si="82" ref="T202:T207">ROUND((K202*1000+L202*1250+M202*1000)*C202*0.3/10000,0)</f>
        <v>15</v>
      </c>
      <c r="U202" s="12">
        <f t="shared" si="80"/>
        <v>35</v>
      </c>
    </row>
    <row r="203" spans="1:21" ht="15" customHeight="1">
      <c r="A203" s="12" t="s">
        <v>254</v>
      </c>
      <c r="B203" s="11">
        <v>131025</v>
      </c>
      <c r="C203" s="31">
        <v>0.02</v>
      </c>
      <c r="D203" s="32"/>
      <c r="E203" s="32">
        <v>1</v>
      </c>
      <c r="F203" s="12">
        <f t="shared" si="76"/>
        <v>78043</v>
      </c>
      <c r="G203" s="12">
        <v>57620</v>
      </c>
      <c r="H203" s="12">
        <v>20356</v>
      </c>
      <c r="I203" s="12">
        <v>67</v>
      </c>
      <c r="J203" s="12">
        <f t="shared" si="77"/>
        <v>15747</v>
      </c>
      <c r="K203" s="12">
        <v>7165</v>
      </c>
      <c r="L203" s="12">
        <v>8563</v>
      </c>
      <c r="M203" s="12">
        <v>19</v>
      </c>
      <c r="N203" s="12">
        <v>0</v>
      </c>
      <c r="O203" s="12">
        <v>599103.83</v>
      </c>
      <c r="P203" s="12">
        <f t="shared" si="78"/>
        <v>114</v>
      </c>
      <c r="Q203" s="12">
        <f t="shared" si="81"/>
        <v>123</v>
      </c>
      <c r="R203" s="12"/>
      <c r="S203" s="12">
        <f t="shared" si="79"/>
        <v>82</v>
      </c>
      <c r="T203" s="12">
        <f t="shared" si="82"/>
        <v>11</v>
      </c>
      <c r="U203" s="12">
        <f t="shared" si="80"/>
        <v>112</v>
      </c>
    </row>
    <row r="204" spans="1:21" ht="15" customHeight="1">
      <c r="A204" s="12" t="s">
        <v>255</v>
      </c>
      <c r="B204" s="11">
        <v>131026</v>
      </c>
      <c r="C204" s="31">
        <v>0.02</v>
      </c>
      <c r="D204" s="32"/>
      <c r="E204" s="32">
        <v>1</v>
      </c>
      <c r="F204" s="12">
        <f t="shared" si="76"/>
        <v>82312</v>
      </c>
      <c r="G204" s="12">
        <v>63287</v>
      </c>
      <c r="H204" s="12">
        <v>18963</v>
      </c>
      <c r="I204" s="12">
        <v>62</v>
      </c>
      <c r="J204" s="12">
        <f t="shared" si="77"/>
        <v>6850</v>
      </c>
      <c r="K204" s="12">
        <v>377</v>
      </c>
      <c r="L204" s="12">
        <v>6423</v>
      </c>
      <c r="M204" s="12">
        <v>50</v>
      </c>
      <c r="N204" s="12">
        <v>6</v>
      </c>
      <c r="O204" s="12">
        <v>633960.04</v>
      </c>
      <c r="P204" s="12">
        <f t="shared" si="78"/>
        <v>54</v>
      </c>
      <c r="Q204" s="12">
        <f t="shared" si="81"/>
        <v>58</v>
      </c>
      <c r="R204" s="12"/>
      <c r="S204" s="12">
        <f t="shared" si="79"/>
        <v>39</v>
      </c>
      <c r="T204" s="12">
        <f t="shared" si="82"/>
        <v>5</v>
      </c>
      <c r="U204" s="12">
        <f t="shared" si="80"/>
        <v>53</v>
      </c>
    </row>
    <row r="205" spans="1:21" ht="15" customHeight="1">
      <c r="A205" s="12" t="s">
        <v>256</v>
      </c>
      <c r="B205" s="11">
        <v>131028</v>
      </c>
      <c r="C205" s="34">
        <v>0.017</v>
      </c>
      <c r="D205" s="32"/>
      <c r="E205" s="32">
        <v>1</v>
      </c>
      <c r="F205" s="12">
        <f t="shared" si="76"/>
        <v>17376</v>
      </c>
      <c r="G205" s="12">
        <v>12892</v>
      </c>
      <c r="H205" s="12">
        <v>4484</v>
      </c>
      <c r="I205" s="12">
        <v>0</v>
      </c>
      <c r="J205" s="12">
        <f t="shared" si="77"/>
        <v>1321</v>
      </c>
      <c r="K205" s="12">
        <v>197</v>
      </c>
      <c r="L205" s="12">
        <v>1124</v>
      </c>
      <c r="M205" s="12">
        <v>0</v>
      </c>
      <c r="N205" s="12">
        <v>9</v>
      </c>
      <c r="O205" s="12">
        <v>138082.3</v>
      </c>
      <c r="P205" s="12">
        <f t="shared" si="78"/>
        <v>10</v>
      </c>
      <c r="Q205" s="12">
        <f t="shared" si="81"/>
        <v>11</v>
      </c>
      <c r="R205" s="12"/>
      <c r="S205" s="12">
        <f t="shared" si="79"/>
        <v>7</v>
      </c>
      <c r="T205" s="12">
        <f t="shared" si="82"/>
        <v>1</v>
      </c>
      <c r="U205" s="12">
        <f t="shared" si="80"/>
        <v>10</v>
      </c>
    </row>
    <row r="206" spans="1:21" ht="15" customHeight="1">
      <c r="A206" s="12" t="s">
        <v>257</v>
      </c>
      <c r="B206" s="11">
        <v>131081</v>
      </c>
      <c r="C206" s="34">
        <v>0.015</v>
      </c>
      <c r="D206" s="32"/>
      <c r="E206" s="32">
        <v>1</v>
      </c>
      <c r="F206" s="12">
        <f t="shared" si="76"/>
        <v>104181</v>
      </c>
      <c r="G206" s="12">
        <v>77882</v>
      </c>
      <c r="H206" s="12">
        <v>26243</v>
      </c>
      <c r="I206" s="12">
        <v>56</v>
      </c>
      <c r="J206" s="12">
        <f t="shared" si="77"/>
        <v>4384</v>
      </c>
      <c r="K206" s="12">
        <v>447</v>
      </c>
      <c r="L206" s="12">
        <v>3898</v>
      </c>
      <c r="M206" s="12">
        <v>39</v>
      </c>
      <c r="N206" s="12">
        <v>0</v>
      </c>
      <c r="O206" s="12">
        <v>647043.59</v>
      </c>
      <c r="P206" s="12">
        <f t="shared" si="78"/>
        <v>34</v>
      </c>
      <c r="Q206" s="12">
        <f t="shared" si="81"/>
        <v>37</v>
      </c>
      <c r="R206" s="12"/>
      <c r="S206" s="12">
        <f t="shared" si="79"/>
        <v>25</v>
      </c>
      <c r="T206" s="12">
        <f t="shared" si="82"/>
        <v>2</v>
      </c>
      <c r="U206" s="12">
        <f t="shared" si="80"/>
        <v>35</v>
      </c>
    </row>
    <row r="207" spans="1:21" ht="15" customHeight="1">
      <c r="A207" s="12" t="s">
        <v>258</v>
      </c>
      <c r="B207" s="11">
        <v>131082</v>
      </c>
      <c r="C207" s="31">
        <v>0.15</v>
      </c>
      <c r="D207" s="32"/>
      <c r="E207" s="32">
        <v>1</v>
      </c>
      <c r="F207" s="12">
        <f t="shared" si="76"/>
        <v>102394</v>
      </c>
      <c r="G207" s="12">
        <v>75401</v>
      </c>
      <c r="H207" s="12">
        <v>26863</v>
      </c>
      <c r="I207" s="12">
        <v>130</v>
      </c>
      <c r="J207" s="12">
        <f t="shared" si="77"/>
        <v>9286</v>
      </c>
      <c r="K207" s="12">
        <v>255</v>
      </c>
      <c r="L207" s="12">
        <v>8901</v>
      </c>
      <c r="M207" s="12">
        <v>130</v>
      </c>
      <c r="N207" s="12">
        <v>0</v>
      </c>
      <c r="O207" s="12">
        <v>667788.5</v>
      </c>
      <c r="P207" s="12">
        <f t="shared" si="78"/>
        <v>73</v>
      </c>
      <c r="Q207" s="12">
        <f t="shared" si="81"/>
        <v>79</v>
      </c>
      <c r="R207" s="12"/>
      <c r="S207" s="12">
        <f t="shared" si="79"/>
        <v>53</v>
      </c>
      <c r="T207" s="12">
        <f t="shared" si="82"/>
        <v>52</v>
      </c>
      <c r="U207" s="12">
        <f t="shared" si="80"/>
        <v>27</v>
      </c>
    </row>
    <row r="208" spans="1:21" ht="15" customHeight="1">
      <c r="A208" s="12" t="s">
        <v>56</v>
      </c>
      <c r="B208" s="11" t="s">
        <v>259</v>
      </c>
      <c r="C208" s="31">
        <v>0.12</v>
      </c>
      <c r="D208" s="32"/>
      <c r="E208" s="32">
        <v>2</v>
      </c>
      <c r="F208" s="12">
        <f t="shared" si="76"/>
        <v>10326</v>
      </c>
      <c r="G208" s="12">
        <v>7018</v>
      </c>
      <c r="H208" s="12">
        <v>3032</v>
      </c>
      <c r="I208" s="12">
        <v>276</v>
      </c>
      <c r="J208" s="12">
        <f t="shared" si="77"/>
        <v>444</v>
      </c>
      <c r="K208" s="12">
        <v>23</v>
      </c>
      <c r="L208" s="12">
        <v>220</v>
      </c>
      <c r="M208" s="12">
        <v>201</v>
      </c>
      <c r="N208" s="12">
        <v>0</v>
      </c>
      <c r="O208" s="12">
        <v>91205.46</v>
      </c>
      <c r="P208" s="12">
        <f t="shared" si="78"/>
        <v>3</v>
      </c>
      <c r="Q208" s="12">
        <f>ROUND((K208*1000+L208*1250+M208*1000)*0.23*0.2/10000,0)</f>
        <v>2</v>
      </c>
      <c r="R208" s="12">
        <f>ROUND((K208*1000+L208*1250+M208*1000)*0.23*0.1/10000,0)</f>
        <v>1</v>
      </c>
      <c r="S208" s="12">
        <f t="shared" si="79"/>
        <v>2</v>
      </c>
      <c r="T208" s="12">
        <f>ROUND((K208*1000+L208*1250+M208*1000)*C208*0.2/10000,0)</f>
        <v>1</v>
      </c>
      <c r="U208" s="12">
        <f t="shared" si="80"/>
        <v>1</v>
      </c>
    </row>
    <row r="209" spans="1:21" ht="15" customHeight="1">
      <c r="A209" s="12" t="s">
        <v>260</v>
      </c>
      <c r="B209" s="11" t="s">
        <v>261</v>
      </c>
      <c r="C209" s="34">
        <v>0.0006</v>
      </c>
      <c r="D209" s="32"/>
      <c r="E209" s="32">
        <v>2</v>
      </c>
      <c r="F209" s="12">
        <f t="shared" si="76"/>
        <v>13689</v>
      </c>
      <c r="G209" s="12">
        <v>8662</v>
      </c>
      <c r="H209" s="12">
        <v>5027</v>
      </c>
      <c r="I209" s="12">
        <v>0</v>
      </c>
      <c r="J209" s="12">
        <f t="shared" si="77"/>
        <v>3130</v>
      </c>
      <c r="K209" s="12">
        <v>518</v>
      </c>
      <c r="L209" s="12">
        <v>2612</v>
      </c>
      <c r="M209" s="12">
        <v>0</v>
      </c>
      <c r="N209" s="12">
        <v>0</v>
      </c>
      <c r="O209" s="12">
        <v>82995.2</v>
      </c>
      <c r="P209" s="12">
        <f t="shared" si="78"/>
        <v>24</v>
      </c>
      <c r="Q209" s="12">
        <f>ROUND((K209*1000+L209*1250+M209*1000)*0.23*0.2/10000,0)</f>
        <v>17</v>
      </c>
      <c r="R209" s="12">
        <f>ROUND((K209*1000+L209*1250+M209*1000)*0.23*0.1/10000,0)</f>
        <v>9</v>
      </c>
      <c r="S209" s="12">
        <f t="shared" si="79"/>
        <v>17</v>
      </c>
      <c r="T209" s="12">
        <f>ROUND((K209*1000+L209*1250+M209*1000)*C209*0.2/10000,0)</f>
        <v>0</v>
      </c>
      <c r="U209" s="12">
        <f t="shared" si="80"/>
        <v>17</v>
      </c>
    </row>
    <row r="210" spans="1:21" s="14" customFormat="1" ht="15" customHeight="1">
      <c r="A210" s="26" t="s">
        <v>262</v>
      </c>
      <c r="B210" s="27" t="s">
        <v>263</v>
      </c>
      <c r="C210" s="24"/>
      <c r="D210" s="24"/>
      <c r="E210" s="24" t="s">
        <v>26</v>
      </c>
      <c r="F210" s="30">
        <f aca="true" t="shared" si="83" ref="F210:U210">SUM(F211:F224)</f>
        <v>574979</v>
      </c>
      <c r="G210" s="30">
        <f t="shared" si="83"/>
        <v>362853</v>
      </c>
      <c r="H210" s="30">
        <f t="shared" si="83"/>
        <v>211467</v>
      </c>
      <c r="I210" s="30">
        <f t="shared" si="83"/>
        <v>659</v>
      </c>
      <c r="J210" s="30">
        <f t="shared" si="83"/>
        <v>290551</v>
      </c>
      <c r="K210" s="30">
        <f t="shared" si="83"/>
        <v>96602</v>
      </c>
      <c r="L210" s="30">
        <f t="shared" si="83"/>
        <v>193586</v>
      </c>
      <c r="M210" s="30">
        <f t="shared" si="83"/>
        <v>363</v>
      </c>
      <c r="N210" s="30">
        <f t="shared" si="83"/>
        <v>448</v>
      </c>
      <c r="O210" s="30">
        <f t="shared" si="83"/>
        <v>4628031.19</v>
      </c>
      <c r="P210" s="30">
        <f t="shared" si="83"/>
        <v>2420</v>
      </c>
      <c r="Q210" s="30">
        <f t="shared" si="83"/>
        <v>2353</v>
      </c>
      <c r="R210" s="30">
        <f t="shared" si="83"/>
        <v>273</v>
      </c>
      <c r="S210" s="30">
        <f t="shared" si="83"/>
        <v>1752</v>
      </c>
      <c r="T210" s="30">
        <f t="shared" si="83"/>
        <v>1620</v>
      </c>
      <c r="U210" s="30">
        <f t="shared" si="83"/>
        <v>733</v>
      </c>
    </row>
    <row r="211" spans="1:21" ht="15" customHeight="1">
      <c r="A211" s="12" t="s">
        <v>264</v>
      </c>
      <c r="B211" s="11">
        <v>131102</v>
      </c>
      <c r="C211" s="31">
        <v>0.05</v>
      </c>
      <c r="D211" s="32"/>
      <c r="E211" s="32">
        <v>2</v>
      </c>
      <c r="F211" s="12">
        <f aca="true" t="shared" si="84" ref="F211:F224">G211+H211+I211</f>
        <v>83669</v>
      </c>
      <c r="G211" s="12">
        <v>45738</v>
      </c>
      <c r="H211" s="12">
        <v>37931</v>
      </c>
      <c r="I211" s="12">
        <v>0</v>
      </c>
      <c r="J211" s="12">
        <f aca="true" t="shared" si="85" ref="J211:J224">K211+L211+M211</f>
        <v>30338</v>
      </c>
      <c r="K211" s="12">
        <v>3375</v>
      </c>
      <c r="L211" s="12">
        <v>26963</v>
      </c>
      <c r="M211" s="12">
        <v>0</v>
      </c>
      <c r="N211" s="12">
        <v>6</v>
      </c>
      <c r="O211" s="12">
        <v>346023.18</v>
      </c>
      <c r="P211" s="12">
        <f>ROUND((K211*1000+L211*1250+M211*1000)*0.23*0.27614/10000,0)</f>
        <v>235</v>
      </c>
      <c r="Q211" s="12">
        <f>ROUND((K211*1000+L211*1250+M211*1000)*0.23*0.2/10000,0)</f>
        <v>171</v>
      </c>
      <c r="R211" s="12">
        <f>ROUND((K211*1000+L211*1250+M211*1000)*0.23*0.1/10000,0)</f>
        <v>85</v>
      </c>
      <c r="S211" s="12">
        <f>ROUND((K211*1000+L211*1250+M211*1000)*0.23*0.2/10000,0)</f>
        <v>171</v>
      </c>
      <c r="T211" s="12">
        <f>ROUND((K211*1000+L211*1250+M211*1000)*C211*0.2/10000,0)</f>
        <v>37</v>
      </c>
      <c r="U211" s="12">
        <f aca="true" t="shared" si="86" ref="U211:U224">Q211-T211</f>
        <v>134</v>
      </c>
    </row>
    <row r="212" spans="1:21" ht="15" customHeight="1">
      <c r="A212" s="12" t="s">
        <v>265</v>
      </c>
      <c r="B212" s="11">
        <v>131103</v>
      </c>
      <c r="C212" s="31">
        <v>0.16</v>
      </c>
      <c r="D212" s="32"/>
      <c r="E212" s="32"/>
      <c r="F212" s="12">
        <f t="shared" si="84"/>
        <v>60126</v>
      </c>
      <c r="G212" s="12">
        <v>28705</v>
      </c>
      <c r="H212" s="12">
        <v>31315</v>
      </c>
      <c r="I212" s="12">
        <v>106</v>
      </c>
      <c r="J212" s="12">
        <f t="shared" si="85"/>
        <v>47441</v>
      </c>
      <c r="K212" s="12">
        <v>17230</v>
      </c>
      <c r="L212" s="12">
        <v>30105</v>
      </c>
      <c r="M212" s="12">
        <v>106</v>
      </c>
      <c r="N212" s="12">
        <v>7</v>
      </c>
      <c r="O212" s="12">
        <v>352420.05</v>
      </c>
      <c r="P212" s="12">
        <f>ROUND((K212*1000+L212*1250+M212*1000)*0.23*0.27614/10000,0)</f>
        <v>349</v>
      </c>
      <c r="Q212" s="12">
        <f>ROUND((K212*1000+L212*1250+M212*1000)*0.23*0.2/10000,0)</f>
        <v>253</v>
      </c>
      <c r="R212" s="12">
        <f>ROUND((K212*1000+L212*1250+M212*1000)*0.23*0.1/10000,0)</f>
        <v>126</v>
      </c>
      <c r="S212" s="12">
        <f>ROUND((K212*1000+L212*1250+M212*1000)*0.23*0.2/10000,0)</f>
        <v>253</v>
      </c>
      <c r="T212" s="12">
        <f>ROUND((K212*1000+L212*1250+M212*1000)*C212*0.2/10000,0)</f>
        <v>176</v>
      </c>
      <c r="U212" s="12">
        <f t="shared" si="86"/>
        <v>77</v>
      </c>
    </row>
    <row r="213" spans="1:21" ht="15" customHeight="1">
      <c r="A213" s="12" t="s">
        <v>266</v>
      </c>
      <c r="B213" s="11">
        <v>131121</v>
      </c>
      <c r="C213" s="31">
        <v>0.06</v>
      </c>
      <c r="D213" s="32">
        <v>1</v>
      </c>
      <c r="E213" s="32">
        <v>1</v>
      </c>
      <c r="F213" s="12">
        <f t="shared" si="84"/>
        <v>52064</v>
      </c>
      <c r="G213" s="12">
        <v>36138</v>
      </c>
      <c r="H213" s="12">
        <v>15826</v>
      </c>
      <c r="I213" s="12">
        <v>100</v>
      </c>
      <c r="J213" s="12">
        <f t="shared" si="85"/>
        <v>16606</v>
      </c>
      <c r="K213" s="12">
        <v>3852</v>
      </c>
      <c r="L213" s="12">
        <v>12685</v>
      </c>
      <c r="M213" s="12">
        <v>69</v>
      </c>
      <c r="N213" s="12">
        <v>42</v>
      </c>
      <c r="O213" s="12">
        <v>389557.6</v>
      </c>
      <c r="P213" s="12">
        <f>ROUND((K213*1000+L213*1250+M213*1000)*0.3*0.2765/10000,0)</f>
        <v>164</v>
      </c>
      <c r="Q213" s="12">
        <f>ROUND((K213*1000+L213*1250+M213*1000)*0.3*0.3/10000,0)</f>
        <v>178</v>
      </c>
      <c r="R213" s="12"/>
      <c r="S213" s="12">
        <f>ROUND((K213*1000+L213*1250+M213*1000)*0.3*0.2/10000,0)</f>
        <v>119</v>
      </c>
      <c r="T213" s="12">
        <f aca="true" t="shared" si="87" ref="T213:T221">ROUND((K213*1000+L213*1250+M213*1000)*C213*0.3/10000,0)</f>
        <v>36</v>
      </c>
      <c r="U213" s="12">
        <f t="shared" si="86"/>
        <v>142</v>
      </c>
    </row>
    <row r="214" spans="1:21" ht="15" customHeight="1">
      <c r="A214" s="12" t="s">
        <v>267</v>
      </c>
      <c r="B214" s="11">
        <v>131122</v>
      </c>
      <c r="C214" s="31">
        <v>0.28</v>
      </c>
      <c r="D214" s="32">
        <v>1</v>
      </c>
      <c r="E214" s="32">
        <v>1</v>
      </c>
      <c r="F214" s="12">
        <f t="shared" si="84"/>
        <v>41006</v>
      </c>
      <c r="G214" s="12">
        <v>20716</v>
      </c>
      <c r="H214" s="12">
        <v>20249</v>
      </c>
      <c r="I214" s="12">
        <v>41</v>
      </c>
      <c r="J214" s="12">
        <f t="shared" si="85"/>
        <v>31478</v>
      </c>
      <c r="K214" s="12">
        <v>11188</v>
      </c>
      <c r="L214" s="12">
        <v>20249</v>
      </c>
      <c r="M214" s="12">
        <v>41</v>
      </c>
      <c r="N214" s="12">
        <v>48</v>
      </c>
      <c r="O214" s="12">
        <v>418304.56</v>
      </c>
      <c r="P214" s="12">
        <f>ROUND((K214*1000+L214*1250+M214*1000)*0.3*0.2765/10000,0)</f>
        <v>303</v>
      </c>
      <c r="Q214" s="12">
        <f>ROUND((K214*1000+L214*1250+M214*1000)*0.3*0.3/10000,0)</f>
        <v>329</v>
      </c>
      <c r="R214" s="12"/>
      <c r="S214" s="12">
        <f>ROUND((K214*1000+L214*1250+M214*1000)*0.3*0.2/10000,0)</f>
        <v>219</v>
      </c>
      <c r="T214" s="12">
        <f t="shared" si="87"/>
        <v>307</v>
      </c>
      <c r="U214" s="12">
        <f t="shared" si="86"/>
        <v>22</v>
      </c>
    </row>
    <row r="215" spans="1:21" ht="15" customHeight="1">
      <c r="A215" s="12" t="s">
        <v>268</v>
      </c>
      <c r="B215" s="11">
        <v>131123</v>
      </c>
      <c r="C215" s="31">
        <v>0.28</v>
      </c>
      <c r="D215" s="32">
        <v>1</v>
      </c>
      <c r="E215" s="32">
        <v>1</v>
      </c>
      <c r="F215" s="12">
        <f t="shared" si="84"/>
        <v>20217</v>
      </c>
      <c r="G215" s="12">
        <v>15643</v>
      </c>
      <c r="H215" s="12">
        <v>4574</v>
      </c>
      <c r="I215" s="12">
        <v>0</v>
      </c>
      <c r="J215" s="12">
        <f t="shared" si="85"/>
        <v>12516</v>
      </c>
      <c r="K215" s="12">
        <v>7942</v>
      </c>
      <c r="L215" s="12">
        <v>4574</v>
      </c>
      <c r="M215" s="12">
        <v>0</v>
      </c>
      <c r="N215" s="12">
        <v>29</v>
      </c>
      <c r="O215" s="12">
        <v>241084.1</v>
      </c>
      <c r="P215" s="12">
        <f>ROUND((K215*1000+L215*1250+M215*1000)*0.3*0.2765/10000,0)</f>
        <v>113</v>
      </c>
      <c r="Q215" s="12">
        <f>ROUND((K215*1000+L215*1250+M215*1000)*0.3*0.3/10000,0)</f>
        <v>123</v>
      </c>
      <c r="R215" s="12"/>
      <c r="S215" s="12">
        <f>ROUND((K215*1000+L215*1250+M215*1000)*0.3*0.2/10000,0)</f>
        <v>82</v>
      </c>
      <c r="T215" s="12">
        <f t="shared" si="87"/>
        <v>115</v>
      </c>
      <c r="U215" s="12">
        <f t="shared" si="86"/>
        <v>8</v>
      </c>
    </row>
    <row r="216" spans="1:21" ht="15" customHeight="1">
      <c r="A216" s="12" t="s">
        <v>269</v>
      </c>
      <c r="B216" s="11">
        <v>131124</v>
      </c>
      <c r="C216" s="31">
        <v>0.28</v>
      </c>
      <c r="D216" s="32">
        <v>1</v>
      </c>
      <c r="E216" s="32">
        <v>1</v>
      </c>
      <c r="F216" s="12">
        <f t="shared" si="84"/>
        <v>25513</v>
      </c>
      <c r="G216" s="12">
        <v>19858</v>
      </c>
      <c r="H216" s="12">
        <v>5647</v>
      </c>
      <c r="I216" s="12">
        <v>8</v>
      </c>
      <c r="J216" s="12">
        <f t="shared" si="85"/>
        <v>11678</v>
      </c>
      <c r="K216" s="12">
        <v>6033</v>
      </c>
      <c r="L216" s="12">
        <v>5645</v>
      </c>
      <c r="M216" s="12">
        <v>0</v>
      </c>
      <c r="N216" s="12">
        <v>55</v>
      </c>
      <c r="O216" s="12">
        <v>296357.32</v>
      </c>
      <c r="P216" s="12">
        <f>ROUND((K216*1000+L216*1250+M216*1000)*0.3*0.2765/10000,0)</f>
        <v>109</v>
      </c>
      <c r="Q216" s="12">
        <f>ROUND((K216*1000+L216*1250+M216*1000)*0.3*0.3/10000,0)</f>
        <v>118</v>
      </c>
      <c r="R216" s="12"/>
      <c r="S216" s="12">
        <f>ROUND((K216*1000+L216*1250+M216*1000)*0.3*0.2/10000,0)</f>
        <v>79</v>
      </c>
      <c r="T216" s="12">
        <f t="shared" si="87"/>
        <v>110</v>
      </c>
      <c r="U216" s="12">
        <f t="shared" si="86"/>
        <v>8</v>
      </c>
    </row>
    <row r="217" spans="1:21" ht="15" customHeight="1">
      <c r="A217" s="12" t="s">
        <v>270</v>
      </c>
      <c r="B217" s="11">
        <v>131125</v>
      </c>
      <c r="C217" s="31">
        <v>0.23</v>
      </c>
      <c r="D217" s="32"/>
      <c r="E217" s="32">
        <v>1</v>
      </c>
      <c r="F217" s="12">
        <f t="shared" si="84"/>
        <v>38607</v>
      </c>
      <c r="G217" s="12">
        <v>27267</v>
      </c>
      <c r="H217" s="12">
        <v>11317</v>
      </c>
      <c r="I217" s="12">
        <v>23</v>
      </c>
      <c r="J217" s="12">
        <f t="shared" si="85"/>
        <v>20159</v>
      </c>
      <c r="K217" s="12">
        <v>8922</v>
      </c>
      <c r="L217" s="12">
        <v>11237</v>
      </c>
      <c r="M217" s="12">
        <v>0</v>
      </c>
      <c r="N217" s="12">
        <v>58</v>
      </c>
      <c r="O217" s="12">
        <v>606838.15</v>
      </c>
      <c r="P217" s="12">
        <f>ROUND((K217*1000+L217*1250+M217*1000)*0.23*0.27614/10000,0)</f>
        <v>146</v>
      </c>
      <c r="Q217" s="12">
        <f>ROUND((K217*1000+L217*1250+M217*1000)*0.23*0.3/10000,0)</f>
        <v>158</v>
      </c>
      <c r="R217" s="12"/>
      <c r="S217" s="12">
        <f>ROUND((K217*1000+L217*1250+M217*1000)*0.23*0.2/10000,0)</f>
        <v>106</v>
      </c>
      <c r="T217" s="12">
        <f t="shared" si="87"/>
        <v>158</v>
      </c>
      <c r="U217" s="12">
        <f t="shared" si="86"/>
        <v>0</v>
      </c>
    </row>
    <row r="218" spans="1:21" ht="15" customHeight="1">
      <c r="A218" s="12" t="s">
        <v>271</v>
      </c>
      <c r="B218" s="11">
        <v>131126</v>
      </c>
      <c r="C218" s="31">
        <v>0.2</v>
      </c>
      <c r="D218" s="32">
        <v>1</v>
      </c>
      <c r="E218" s="32">
        <v>1</v>
      </c>
      <c r="F218" s="12">
        <f t="shared" si="84"/>
        <v>66479</v>
      </c>
      <c r="G218" s="12">
        <v>45336</v>
      </c>
      <c r="H218" s="12">
        <v>21017</v>
      </c>
      <c r="I218" s="12">
        <v>126</v>
      </c>
      <c r="J218" s="12">
        <f t="shared" si="85"/>
        <v>25413</v>
      </c>
      <c r="K218" s="12">
        <v>5080</v>
      </c>
      <c r="L218" s="12">
        <v>20333</v>
      </c>
      <c r="M218" s="12">
        <v>0</v>
      </c>
      <c r="N218" s="12">
        <v>31</v>
      </c>
      <c r="O218" s="12">
        <v>510585.85</v>
      </c>
      <c r="P218" s="12">
        <f>ROUND((K218*1000+L218*1250+M218*1000)*0.3*0.2765/10000,0)</f>
        <v>253</v>
      </c>
      <c r="Q218" s="12">
        <f>ROUND((K218*1000+L218*1250+M218*1000)*0.3*0.3/10000,0)</f>
        <v>274</v>
      </c>
      <c r="R218" s="12"/>
      <c r="S218" s="12">
        <f>ROUND((K218*1000+L218*1250+M218*1000)*0.3*0.2/10000,0)</f>
        <v>183</v>
      </c>
      <c r="T218" s="12">
        <f t="shared" si="87"/>
        <v>183</v>
      </c>
      <c r="U218" s="12">
        <f t="shared" si="86"/>
        <v>91</v>
      </c>
    </row>
    <row r="219" spans="1:21" ht="15" customHeight="1">
      <c r="A219" s="12" t="s">
        <v>272</v>
      </c>
      <c r="B219" s="11">
        <v>131127</v>
      </c>
      <c r="C219" s="31">
        <v>0.15</v>
      </c>
      <c r="D219" s="32"/>
      <c r="E219" s="32">
        <v>1</v>
      </c>
      <c r="F219" s="12">
        <f t="shared" si="84"/>
        <v>63058</v>
      </c>
      <c r="G219" s="12">
        <v>44655</v>
      </c>
      <c r="H219" s="12">
        <v>18364</v>
      </c>
      <c r="I219" s="12">
        <v>39</v>
      </c>
      <c r="J219" s="12">
        <f t="shared" si="85"/>
        <v>19893</v>
      </c>
      <c r="K219" s="12">
        <v>3321</v>
      </c>
      <c r="L219" s="12">
        <v>16572</v>
      </c>
      <c r="M219" s="12">
        <v>0</v>
      </c>
      <c r="N219" s="12">
        <v>25</v>
      </c>
      <c r="O219" s="12">
        <v>482336.5</v>
      </c>
      <c r="P219" s="12">
        <f>ROUND((K219*1000+L219*1250+M219*1000)*0.23*0.27614/10000,0)</f>
        <v>153</v>
      </c>
      <c r="Q219" s="12">
        <f>ROUND((K219*1000+L219*1250+M219*1000)*0.23*0.3/10000,0)</f>
        <v>166</v>
      </c>
      <c r="R219" s="12"/>
      <c r="S219" s="12">
        <f>ROUND((K219*1000+L219*1250+M219*1000)*0.23*0.2/10000,0)</f>
        <v>111</v>
      </c>
      <c r="T219" s="12">
        <f t="shared" si="87"/>
        <v>108</v>
      </c>
      <c r="U219" s="12">
        <f t="shared" si="86"/>
        <v>58</v>
      </c>
    </row>
    <row r="220" spans="1:21" ht="15" customHeight="1">
      <c r="A220" s="12" t="s">
        <v>273</v>
      </c>
      <c r="B220" s="11">
        <v>131128</v>
      </c>
      <c r="C220" s="31">
        <v>0.16</v>
      </c>
      <c r="D220" s="32">
        <v>1</v>
      </c>
      <c r="E220" s="32">
        <v>1</v>
      </c>
      <c r="F220" s="12">
        <f t="shared" si="84"/>
        <v>40801</v>
      </c>
      <c r="G220" s="12">
        <v>27536</v>
      </c>
      <c r="H220" s="12">
        <v>13215</v>
      </c>
      <c r="I220" s="12">
        <v>50</v>
      </c>
      <c r="J220" s="12">
        <f t="shared" si="85"/>
        <v>20592</v>
      </c>
      <c r="K220" s="12">
        <v>7327</v>
      </c>
      <c r="L220" s="12">
        <v>13215</v>
      </c>
      <c r="M220" s="12">
        <v>50</v>
      </c>
      <c r="N220" s="12">
        <v>13</v>
      </c>
      <c r="O220" s="12">
        <v>313747.5</v>
      </c>
      <c r="P220" s="12">
        <f>ROUND((K220*1000+L220*1250+M220*1000)*0.3*0.2765/10000,0)</f>
        <v>198</v>
      </c>
      <c r="Q220" s="12">
        <f>ROUND((K220*1000+L220*1250+M220*1000)*0.3*0.3/10000,0)</f>
        <v>215</v>
      </c>
      <c r="R220" s="12"/>
      <c r="S220" s="12">
        <f>ROUND((K220*1000+L220*1250+M220*1000)*0.3*0.2/10000,0)</f>
        <v>143</v>
      </c>
      <c r="T220" s="12">
        <f t="shared" si="87"/>
        <v>115</v>
      </c>
      <c r="U220" s="12">
        <f t="shared" si="86"/>
        <v>100</v>
      </c>
    </row>
    <row r="221" spans="1:21" ht="15" customHeight="1">
      <c r="A221" s="12" t="s">
        <v>274</v>
      </c>
      <c r="B221" s="11">
        <v>131182</v>
      </c>
      <c r="C221" s="31">
        <v>0.23</v>
      </c>
      <c r="D221" s="32"/>
      <c r="E221" s="32">
        <v>1</v>
      </c>
      <c r="F221" s="12">
        <f t="shared" si="84"/>
        <v>49309</v>
      </c>
      <c r="G221" s="12">
        <v>34334</v>
      </c>
      <c r="H221" s="12">
        <v>14929</v>
      </c>
      <c r="I221" s="12">
        <v>46</v>
      </c>
      <c r="J221" s="12">
        <f t="shared" si="85"/>
        <v>31803</v>
      </c>
      <c r="K221" s="12">
        <v>16832</v>
      </c>
      <c r="L221" s="12">
        <v>14925</v>
      </c>
      <c r="M221" s="12">
        <v>46</v>
      </c>
      <c r="N221" s="12">
        <v>130</v>
      </c>
      <c r="O221" s="12">
        <v>555032.9299999999</v>
      </c>
      <c r="P221" s="12">
        <f>ROUND((K221*1000+L221*1250+M221*1000)*0.23*0.27614/10000,0)</f>
        <v>226</v>
      </c>
      <c r="Q221" s="12">
        <f>ROUND((K221*1000+L221*1250+M221*1000)*0.23*0.3/10000,0)</f>
        <v>245</v>
      </c>
      <c r="R221" s="12"/>
      <c r="S221" s="12">
        <f>ROUND((K221*1000+L221*1250+M221*1000)*0.23*0.2/10000,0)</f>
        <v>163</v>
      </c>
      <c r="T221" s="12">
        <f t="shared" si="87"/>
        <v>245</v>
      </c>
      <c r="U221" s="12">
        <f t="shared" si="86"/>
        <v>0</v>
      </c>
    </row>
    <row r="222" spans="1:21" ht="15" customHeight="1">
      <c r="A222" s="12" t="s">
        <v>56</v>
      </c>
      <c r="B222" s="11" t="s">
        <v>275</v>
      </c>
      <c r="C222" s="31">
        <v>0.38</v>
      </c>
      <c r="D222" s="32"/>
      <c r="E222" s="32">
        <v>2</v>
      </c>
      <c r="F222" s="12">
        <f t="shared" si="84"/>
        <v>120</v>
      </c>
      <c r="G222" s="12">
        <v>0</v>
      </c>
      <c r="H222" s="12">
        <v>0</v>
      </c>
      <c r="I222" s="12">
        <v>120</v>
      </c>
      <c r="J222" s="12">
        <f t="shared" si="85"/>
        <v>51</v>
      </c>
      <c r="K222" s="12">
        <v>0</v>
      </c>
      <c r="L222" s="12">
        <v>0</v>
      </c>
      <c r="M222" s="12">
        <v>51</v>
      </c>
      <c r="N222" s="12">
        <v>0</v>
      </c>
      <c r="O222" s="12">
        <v>5132</v>
      </c>
      <c r="P222" s="12">
        <f>ROUND((K222*1000+L222*1250+M222*1000)*0.23*0.27614/10000,0)</f>
        <v>0</v>
      </c>
      <c r="Q222" s="12">
        <f>ROUND((K222*1000+L222*1250+M222*1000)*0.23*0.2/10000,0)</f>
        <v>0</v>
      </c>
      <c r="R222" s="12">
        <f>ROUND((K222*1000+L222*1250+M222*1000)*0.23*0.1/10000,0)</f>
        <v>0</v>
      </c>
      <c r="S222" s="12">
        <f>ROUND((K222*1000+L222*1250+M222*1000)*0.23*0.2/10000,0)</f>
        <v>0</v>
      </c>
      <c r="T222" s="12">
        <f>ROUND((K222*1000+L222*1250+M222*1000)*C222*0.2/10000,0)</f>
        <v>0</v>
      </c>
      <c r="U222" s="12">
        <f t="shared" si="86"/>
        <v>0</v>
      </c>
    </row>
    <row r="223" spans="1:21" ht="15" customHeight="1">
      <c r="A223" s="12" t="s">
        <v>276</v>
      </c>
      <c r="B223" s="11" t="s">
        <v>277</v>
      </c>
      <c r="C223" s="31">
        <v>0.07</v>
      </c>
      <c r="D223" s="32"/>
      <c r="E223" s="32">
        <v>2</v>
      </c>
      <c r="F223" s="12">
        <f t="shared" si="84"/>
        <v>21516</v>
      </c>
      <c r="G223" s="12">
        <v>14623</v>
      </c>
      <c r="H223" s="12">
        <v>6893</v>
      </c>
      <c r="I223" s="12">
        <v>0</v>
      </c>
      <c r="J223" s="12">
        <f t="shared" si="85"/>
        <v>11797</v>
      </c>
      <c r="K223" s="12">
        <v>4904</v>
      </c>
      <c r="L223" s="12">
        <v>6893</v>
      </c>
      <c r="M223" s="12">
        <v>0</v>
      </c>
      <c r="N223" s="12">
        <v>0</v>
      </c>
      <c r="O223" s="12">
        <v>75308.3</v>
      </c>
      <c r="P223" s="12">
        <f>ROUND((K223*1000+L223*1250+M223*1000)*0.23*0.27614/10000,0)</f>
        <v>86</v>
      </c>
      <c r="Q223" s="12">
        <f>ROUND((K223*1000+L223*1250+M223*1000)*0.23*0.2/10000,0)</f>
        <v>62</v>
      </c>
      <c r="R223" s="12">
        <f>ROUND((K223*1000+L223*1250+M223*1000)*0.23*0.1/10000,0)</f>
        <v>31</v>
      </c>
      <c r="S223" s="12">
        <f>ROUND((K223*1000+L223*1250+M223*1000)*0.23*0.2/10000,0)</f>
        <v>62</v>
      </c>
      <c r="T223" s="12">
        <f>ROUND((K223*1000+L223*1250+M223*1000)*C223*0.2/10000,0)</f>
        <v>19</v>
      </c>
      <c r="U223" s="12">
        <f t="shared" si="86"/>
        <v>43</v>
      </c>
    </row>
    <row r="224" spans="1:21" ht="15" customHeight="1">
      <c r="A224" s="12" t="s">
        <v>278</v>
      </c>
      <c r="B224" s="11" t="s">
        <v>279</v>
      </c>
      <c r="C224" s="33">
        <v>0.041</v>
      </c>
      <c r="D224" s="32"/>
      <c r="E224" s="32">
        <v>2</v>
      </c>
      <c r="F224" s="12">
        <f t="shared" si="84"/>
        <v>12494</v>
      </c>
      <c r="G224" s="12">
        <v>2304</v>
      </c>
      <c r="H224" s="12">
        <v>10190</v>
      </c>
      <c r="I224" s="12">
        <v>0</v>
      </c>
      <c r="J224" s="12">
        <f t="shared" si="85"/>
        <v>10786</v>
      </c>
      <c r="K224" s="12">
        <v>596</v>
      </c>
      <c r="L224" s="12">
        <v>10190</v>
      </c>
      <c r="M224" s="12">
        <v>0</v>
      </c>
      <c r="N224" s="12">
        <v>4</v>
      </c>
      <c r="O224" s="12">
        <v>35303.15</v>
      </c>
      <c r="P224" s="12">
        <f>ROUND((K224*1000+L224*1250+M224*1000)*0.23*0.27614/10000,0)</f>
        <v>85</v>
      </c>
      <c r="Q224" s="12">
        <f>ROUND((K224*1000+L224*1250+M224*1000)*0.23*0.2/10000,0)</f>
        <v>61</v>
      </c>
      <c r="R224" s="12">
        <f>ROUND((K224*1000+L224*1250+M224*1000)*0.23*0.1/10000,0)</f>
        <v>31</v>
      </c>
      <c r="S224" s="12">
        <f>ROUND((K224*1000+L224*1250+M224*1000)*0.23*0.2/10000,0)</f>
        <v>61</v>
      </c>
      <c r="T224" s="12">
        <f>ROUND((K224*1000+L224*1250+M224*1000)*C224*0.2/10000,0)</f>
        <v>11</v>
      </c>
      <c r="U224" s="12">
        <f t="shared" si="86"/>
        <v>50</v>
      </c>
    </row>
    <row r="225" spans="1:21" s="14" customFormat="1" ht="15" customHeight="1">
      <c r="A225" s="26" t="s">
        <v>280</v>
      </c>
      <c r="B225" s="27" t="s">
        <v>281</v>
      </c>
      <c r="C225" s="24"/>
      <c r="D225" s="24"/>
      <c r="E225" s="24" t="s">
        <v>26</v>
      </c>
      <c r="F225" s="30">
        <f aca="true" t="shared" si="88" ref="F225:U225">F226</f>
        <v>65995</v>
      </c>
      <c r="G225" s="30">
        <f t="shared" si="88"/>
        <v>45190</v>
      </c>
      <c r="H225" s="30">
        <f t="shared" si="88"/>
        <v>20746</v>
      </c>
      <c r="I225" s="30">
        <f t="shared" si="88"/>
        <v>59</v>
      </c>
      <c r="J225" s="30">
        <f t="shared" si="88"/>
        <v>24669</v>
      </c>
      <c r="K225" s="30">
        <f t="shared" si="88"/>
        <v>11704</v>
      </c>
      <c r="L225" s="30">
        <f t="shared" si="88"/>
        <v>12910</v>
      </c>
      <c r="M225" s="30">
        <f t="shared" si="88"/>
        <v>55</v>
      </c>
      <c r="N225" s="30">
        <f t="shared" si="88"/>
        <v>99</v>
      </c>
      <c r="O225" s="30">
        <f t="shared" si="88"/>
        <v>589720.3400000001</v>
      </c>
      <c r="P225" s="30">
        <f t="shared" si="88"/>
        <v>177</v>
      </c>
      <c r="Q225" s="30">
        <f t="shared" si="88"/>
        <v>192</v>
      </c>
      <c r="R225" s="30">
        <f t="shared" si="88"/>
        <v>0</v>
      </c>
      <c r="S225" s="30">
        <f t="shared" si="88"/>
        <v>128</v>
      </c>
      <c r="T225" s="30">
        <f t="shared" si="88"/>
        <v>142</v>
      </c>
      <c r="U225" s="30">
        <f t="shared" si="88"/>
        <v>50</v>
      </c>
    </row>
    <row r="226" spans="1:21" ht="15" customHeight="1">
      <c r="A226" s="12" t="s">
        <v>282</v>
      </c>
      <c r="B226" s="11" t="s">
        <v>283</v>
      </c>
      <c r="C226" s="31">
        <v>0.17</v>
      </c>
      <c r="D226" s="32"/>
      <c r="E226" s="32">
        <v>1</v>
      </c>
      <c r="F226" s="12">
        <f>G226+H226+I226</f>
        <v>65995</v>
      </c>
      <c r="G226" s="12">
        <v>45190</v>
      </c>
      <c r="H226" s="12">
        <v>20746</v>
      </c>
      <c r="I226" s="12">
        <v>59</v>
      </c>
      <c r="J226" s="12">
        <f>K226+L226+M226</f>
        <v>24669</v>
      </c>
      <c r="K226" s="12">
        <v>11704</v>
      </c>
      <c r="L226" s="12">
        <v>12910</v>
      </c>
      <c r="M226" s="12">
        <v>55</v>
      </c>
      <c r="N226" s="12">
        <v>99</v>
      </c>
      <c r="O226" s="12">
        <v>589720.3400000001</v>
      </c>
      <c r="P226" s="12">
        <f>ROUND((K226*1000+L226*1250+M226*1000)*0.23*0.27614/10000,0)</f>
        <v>177</v>
      </c>
      <c r="Q226" s="12">
        <f>ROUND((K226*1000+L226*1250+M226*1000)*0.23*0.3/10000,0)</f>
        <v>192</v>
      </c>
      <c r="R226" s="12"/>
      <c r="S226" s="12">
        <f>ROUND((K226*1000+L226*1250+M226*1000)*0.23*0.2/10000,0)</f>
        <v>128</v>
      </c>
      <c r="T226" s="12">
        <f>ROUND((K226*1000+L226*1250+M226*1000)*C226*0.3/10000,0)</f>
        <v>142</v>
      </c>
      <c r="U226" s="12">
        <f>Q226-T226</f>
        <v>50</v>
      </c>
    </row>
    <row r="227" spans="1:21" s="14" customFormat="1" ht="15" customHeight="1">
      <c r="A227" s="26" t="s">
        <v>284</v>
      </c>
      <c r="B227" s="27" t="s">
        <v>285</v>
      </c>
      <c r="C227" s="24"/>
      <c r="D227" s="24"/>
      <c r="E227" s="24" t="s">
        <v>26</v>
      </c>
      <c r="F227" s="30">
        <f aca="true" t="shared" si="89" ref="F227:U227">F228</f>
        <v>143648</v>
      </c>
      <c r="G227" s="30">
        <f t="shared" si="89"/>
        <v>94234</v>
      </c>
      <c r="H227" s="30">
        <f t="shared" si="89"/>
        <v>49282</v>
      </c>
      <c r="I227" s="30">
        <f t="shared" si="89"/>
        <v>132</v>
      </c>
      <c r="J227" s="30">
        <f t="shared" si="89"/>
        <v>39301</v>
      </c>
      <c r="K227" s="30">
        <f t="shared" si="89"/>
        <v>7530</v>
      </c>
      <c r="L227" s="30">
        <f t="shared" si="89"/>
        <v>31641</v>
      </c>
      <c r="M227" s="30">
        <f t="shared" si="89"/>
        <v>130</v>
      </c>
      <c r="N227" s="30">
        <f t="shared" si="89"/>
        <v>42</v>
      </c>
      <c r="O227" s="30">
        <f t="shared" si="89"/>
        <v>1069506.7</v>
      </c>
      <c r="P227" s="30">
        <f t="shared" si="89"/>
        <v>300</v>
      </c>
      <c r="Q227" s="30">
        <f t="shared" si="89"/>
        <v>326</v>
      </c>
      <c r="R227" s="30">
        <f t="shared" si="89"/>
        <v>0</v>
      </c>
      <c r="S227" s="30">
        <f t="shared" si="89"/>
        <v>217</v>
      </c>
      <c r="T227" s="30">
        <f t="shared" si="89"/>
        <v>227</v>
      </c>
      <c r="U227" s="30">
        <f t="shared" si="89"/>
        <v>99</v>
      </c>
    </row>
    <row r="228" spans="1:21" ht="15" customHeight="1">
      <c r="A228" s="12" t="s">
        <v>286</v>
      </c>
      <c r="B228" s="11" t="s">
        <v>287</v>
      </c>
      <c r="C228" s="31">
        <v>0.16</v>
      </c>
      <c r="D228" s="32"/>
      <c r="E228" s="32">
        <v>1</v>
      </c>
      <c r="F228" s="12">
        <f>G228+H228+I228</f>
        <v>143648</v>
      </c>
      <c r="G228" s="12">
        <v>94234</v>
      </c>
      <c r="H228" s="12">
        <v>49282</v>
      </c>
      <c r="I228" s="12">
        <v>132</v>
      </c>
      <c r="J228" s="12">
        <f>K228+L228+M228</f>
        <v>39301</v>
      </c>
      <c r="K228" s="12">
        <v>7530</v>
      </c>
      <c r="L228" s="12">
        <v>31641</v>
      </c>
      <c r="M228" s="12">
        <v>130</v>
      </c>
      <c r="N228" s="12">
        <v>42</v>
      </c>
      <c r="O228" s="12">
        <v>1069506.7</v>
      </c>
      <c r="P228" s="12">
        <f>ROUND((K228*1000+L228*1250+M228*1000)*0.23*0.27614/10000,0)</f>
        <v>300</v>
      </c>
      <c r="Q228" s="12">
        <f>ROUND((K228*1000+L228*1250+M228*1000)*0.23*0.3/10000,0)</f>
        <v>326</v>
      </c>
      <c r="R228" s="12"/>
      <c r="S228" s="12">
        <f>ROUND((K228*1000+L228*1250+M228*1000)*0.23*0.2/10000,0)</f>
        <v>217</v>
      </c>
      <c r="T228" s="12">
        <f>ROUND((K228*1000+L228*1250+M228*1000)*C228*0.3/10000,0)</f>
        <v>227</v>
      </c>
      <c r="U228" s="12">
        <f>Q228-T228</f>
        <v>99</v>
      </c>
    </row>
    <row r="229" spans="1:21" s="14" customFormat="1" ht="15" customHeight="1">
      <c r="A229" s="26" t="s">
        <v>288</v>
      </c>
      <c r="B229" s="27" t="s">
        <v>289</v>
      </c>
      <c r="C229" s="24"/>
      <c r="D229" s="24"/>
      <c r="E229" s="24" t="s">
        <v>26</v>
      </c>
      <c r="F229" s="30">
        <f aca="true" t="shared" si="90" ref="F229:U229">SUM(F230:F232)</f>
        <v>161885</v>
      </c>
      <c r="G229" s="30">
        <f t="shared" si="90"/>
        <v>118093</v>
      </c>
      <c r="H229" s="30">
        <f t="shared" si="90"/>
        <v>43633</v>
      </c>
      <c r="I229" s="30">
        <f t="shared" si="90"/>
        <v>159</v>
      </c>
      <c r="J229" s="30">
        <f t="shared" si="90"/>
        <v>26966</v>
      </c>
      <c r="K229" s="30">
        <f t="shared" si="90"/>
        <v>4810</v>
      </c>
      <c r="L229" s="30">
        <f t="shared" si="90"/>
        <v>22093</v>
      </c>
      <c r="M229" s="30">
        <f t="shared" si="90"/>
        <v>63</v>
      </c>
      <c r="N229" s="30">
        <f t="shared" si="90"/>
        <v>71</v>
      </c>
      <c r="O229" s="30">
        <f t="shared" si="90"/>
        <v>944179.01</v>
      </c>
      <c r="P229" s="30">
        <f t="shared" si="90"/>
        <v>206</v>
      </c>
      <c r="Q229" s="30">
        <f t="shared" si="90"/>
        <v>149</v>
      </c>
      <c r="R229" s="30">
        <f t="shared" si="90"/>
        <v>74</v>
      </c>
      <c r="S229" s="30">
        <f t="shared" si="90"/>
        <v>149</v>
      </c>
      <c r="T229" s="30">
        <f t="shared" si="90"/>
        <v>39</v>
      </c>
      <c r="U229" s="30">
        <f t="shared" si="90"/>
        <v>110</v>
      </c>
    </row>
    <row r="230" spans="1:21" ht="15" customHeight="1">
      <c r="A230" s="12" t="s">
        <v>290</v>
      </c>
      <c r="B230" s="11" t="s">
        <v>291</v>
      </c>
      <c r="C230" s="31">
        <v>0.05</v>
      </c>
      <c r="D230" s="32"/>
      <c r="E230" s="32"/>
      <c r="F230" s="12">
        <f>G230+H230+I230</f>
        <v>62359</v>
      </c>
      <c r="G230" s="12">
        <v>46735</v>
      </c>
      <c r="H230" s="12">
        <v>15542</v>
      </c>
      <c r="I230" s="12">
        <v>82</v>
      </c>
      <c r="J230" s="12">
        <f>K230+L230+M230</f>
        <v>12723</v>
      </c>
      <c r="K230" s="12">
        <v>2585</v>
      </c>
      <c r="L230" s="12">
        <v>10110</v>
      </c>
      <c r="M230" s="12">
        <v>28</v>
      </c>
      <c r="N230" s="12">
        <v>10</v>
      </c>
      <c r="O230" s="12">
        <v>397484.61</v>
      </c>
      <c r="P230" s="12">
        <f>ROUND((K230*1000+L230*1250+M230*1000)*0.23*0.27614/10000,0)</f>
        <v>97</v>
      </c>
      <c r="Q230" s="12">
        <f>ROUND((K230*1000+L230*1250+M230*1000)*0.23*0.2/10000,0)</f>
        <v>70</v>
      </c>
      <c r="R230" s="12">
        <f>ROUND((K230*1000+L230*1250+M230*1000)*0.23*0.1/10000,0)</f>
        <v>35</v>
      </c>
      <c r="S230" s="12">
        <f>ROUND((K230*1000+L230*1250+M230*1000)*0.23*0.2/10000,0)</f>
        <v>70</v>
      </c>
      <c r="T230" s="12">
        <f>ROUND((K230*1000+L230*1250+M230*1000)*C230*0.2/10000,0)</f>
        <v>15</v>
      </c>
      <c r="U230" s="12">
        <f>Q230-T230</f>
        <v>55</v>
      </c>
    </row>
    <row r="231" spans="1:21" ht="15" customHeight="1">
      <c r="A231" s="12" t="s">
        <v>292</v>
      </c>
      <c r="B231" s="11" t="s">
        <v>293</v>
      </c>
      <c r="C231" s="31">
        <v>0.06</v>
      </c>
      <c r="D231" s="32"/>
      <c r="E231" s="32"/>
      <c r="F231" s="12">
        <f>G231+H231+I231</f>
        <v>30933</v>
      </c>
      <c r="G231" s="12">
        <v>22567</v>
      </c>
      <c r="H231" s="12">
        <v>8321</v>
      </c>
      <c r="I231" s="12">
        <v>45</v>
      </c>
      <c r="J231" s="12">
        <f>K231+L231+M231</f>
        <v>8169</v>
      </c>
      <c r="K231" s="12">
        <v>2225</v>
      </c>
      <c r="L231" s="12">
        <v>5909</v>
      </c>
      <c r="M231" s="12">
        <v>35</v>
      </c>
      <c r="N231" s="12">
        <v>2</v>
      </c>
      <c r="O231" s="12">
        <v>200124.90999999997</v>
      </c>
      <c r="P231" s="12">
        <f>ROUND((K231*1000+L231*1250+M231*1000)*0.23*0.27614/10000,0)</f>
        <v>61</v>
      </c>
      <c r="Q231" s="12">
        <f>ROUND((K231*1000+L231*1250+M231*1000)*0.23*0.2/10000,0)</f>
        <v>44</v>
      </c>
      <c r="R231" s="12">
        <f>ROUND((K231*1000+L231*1250+M231*1000)*0.23*0.1/10000,0)</f>
        <v>22</v>
      </c>
      <c r="S231" s="12">
        <f>ROUND((K231*1000+L231*1250+M231*1000)*0.23*0.2/10000,0)</f>
        <v>44</v>
      </c>
      <c r="T231" s="12">
        <f>ROUND((K231*1000+L231*1250+M231*1000)*C231*0.2/10000,0)</f>
        <v>12</v>
      </c>
      <c r="U231" s="12">
        <f>Q231-T231</f>
        <v>32</v>
      </c>
    </row>
    <row r="232" spans="1:21" ht="15" customHeight="1">
      <c r="A232" s="12" t="s">
        <v>294</v>
      </c>
      <c r="B232" s="11" t="s">
        <v>295</v>
      </c>
      <c r="C232" s="31">
        <v>0.08</v>
      </c>
      <c r="D232" s="32"/>
      <c r="E232" s="32"/>
      <c r="F232" s="12">
        <f>G232+H232+I232</f>
        <v>68593</v>
      </c>
      <c r="G232" s="12">
        <v>48791</v>
      </c>
      <c r="H232" s="12">
        <v>19770</v>
      </c>
      <c r="I232" s="12">
        <v>32</v>
      </c>
      <c r="J232" s="12">
        <f>K232+L232+M232</f>
        <v>6074</v>
      </c>
      <c r="K232" s="12">
        <v>0</v>
      </c>
      <c r="L232" s="12">
        <v>6074</v>
      </c>
      <c r="M232" s="12">
        <v>0</v>
      </c>
      <c r="N232" s="12">
        <v>59</v>
      </c>
      <c r="O232" s="12">
        <v>346569.49</v>
      </c>
      <c r="P232" s="12">
        <f>ROUND((K232*1000+L232*1250+M232*1000)*0.23*0.27614/10000,0)</f>
        <v>48</v>
      </c>
      <c r="Q232" s="12">
        <f>ROUND((K232*1000+L232*1250+M232*1000)*0.23*0.2/10000,0)</f>
        <v>35</v>
      </c>
      <c r="R232" s="12">
        <f>ROUND((K232*1000+L232*1250+M232*1000)*0.23*0.1/10000,0)</f>
        <v>17</v>
      </c>
      <c r="S232" s="12">
        <f>ROUND((K232*1000+L232*1250+M232*1000)*0.23*0.2/10000,0)</f>
        <v>35</v>
      </c>
      <c r="T232" s="12">
        <f>ROUND((K232*1000+L232*1250+M232*1000)*C232*0.2/10000,0)</f>
        <v>12</v>
      </c>
      <c r="U232" s="12">
        <f>Q232-T232</f>
        <v>23</v>
      </c>
    </row>
  </sheetData>
  <sheetProtection/>
  <mergeCells count="14">
    <mergeCell ref="A1:U1"/>
    <mergeCell ref="A2:U2"/>
    <mergeCell ref="F3:I3"/>
    <mergeCell ref="J3:M3"/>
    <mergeCell ref="P3:S3"/>
    <mergeCell ref="A3:A4"/>
    <mergeCell ref="B3:B4"/>
    <mergeCell ref="C3:C4"/>
    <mergeCell ref="D3:D4"/>
    <mergeCell ref="E3:E4"/>
    <mergeCell ref="N3:N4"/>
    <mergeCell ref="O3:O4"/>
    <mergeCell ref="T3:T4"/>
    <mergeCell ref="U3:U4"/>
  </mergeCells>
  <printOptions/>
  <pageMargins left="0.7" right="0.7" top="0.75" bottom="0.75" header="0.29" footer="0.29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 topLeftCell="A1">
      <pane ySplit="3" topLeftCell="BM4" activePane="bottomLeft" state="frozen"/>
      <selection pane="bottomLeft" activeCell="A2" sqref="A2:F2"/>
    </sheetView>
  </sheetViews>
  <sheetFormatPr defaultColWidth="9.00390625" defaultRowHeight="13.5" customHeight="1"/>
  <cols>
    <col min="1" max="1" width="25.75390625" style="2" customWidth="1"/>
    <col min="2" max="2" width="12.25390625" style="3" customWidth="1"/>
    <col min="3" max="3" width="8.125" style="3" hidden="1" customWidth="1"/>
    <col min="4" max="4" width="20.375" style="2" hidden="1" customWidth="1"/>
    <col min="5" max="5" width="20.375" style="2" customWidth="1"/>
    <col min="6" max="6" width="23.625" style="2" customWidth="1"/>
    <col min="7" max="168" width="9.125" style="2" customWidth="1"/>
    <col min="169" max="169" width="21.00390625" style="2" customWidth="1"/>
    <col min="170" max="170" width="12.25390625" style="2" customWidth="1"/>
    <col min="171" max="171" width="8.125" style="2" customWidth="1"/>
    <col min="172" max="173" width="12.25390625" style="2" customWidth="1"/>
    <col min="174" max="174" width="8.125" style="2" customWidth="1"/>
    <col min="175" max="16384" width="9.125" style="2" customWidth="1"/>
  </cols>
  <sheetData>
    <row r="1" spans="1:6" ht="33.75" customHeight="1">
      <c r="A1" s="4" t="s">
        <v>296</v>
      </c>
      <c r="B1" s="4"/>
      <c r="C1" s="5"/>
      <c r="D1" s="5"/>
      <c r="E1" s="4"/>
      <c r="F1" s="4"/>
    </row>
    <row r="2" spans="1:6" ht="17.25" customHeight="1">
      <c r="A2" s="6" t="s">
        <v>1</v>
      </c>
      <c r="B2" s="6"/>
      <c r="C2" s="7"/>
      <c r="D2" s="7"/>
      <c r="E2" s="6"/>
      <c r="F2" s="6"/>
    </row>
    <row r="3" spans="1:6" ht="47.25" customHeight="1">
      <c r="A3" s="8" t="s">
        <v>297</v>
      </c>
      <c r="B3" s="8" t="s">
        <v>298</v>
      </c>
      <c r="C3" s="9"/>
      <c r="D3" s="8" t="s">
        <v>299</v>
      </c>
      <c r="E3" s="8" t="s">
        <v>300</v>
      </c>
      <c r="F3" s="10" t="s">
        <v>301</v>
      </c>
    </row>
    <row r="4" spans="1:6" ht="13.5" customHeight="1">
      <c r="A4" s="11" t="s">
        <v>257</v>
      </c>
      <c r="B4" s="11">
        <v>131081</v>
      </c>
      <c r="C4" s="11">
        <v>1</v>
      </c>
      <c r="D4" s="12">
        <v>2</v>
      </c>
      <c r="E4" s="12">
        <v>35</v>
      </c>
      <c r="F4" s="12"/>
    </row>
  </sheetData>
  <sheetProtection/>
  <mergeCells count="2">
    <mergeCell ref="A1:F1"/>
    <mergeCell ref="A2:F2"/>
  </mergeCells>
  <printOptions/>
  <pageMargins left="0.51" right="0.51" top="0.54" bottom="0.54" header="0.31" footer="0.31"/>
  <pageSetup firstPageNumber="1" useFirstPageNumber="1" fitToHeight="1" fitToWidth="1" horizontalDpi="600" verticalDpi="600" orientation="portrait" paperSize="9"/>
  <headerFooter scaleWithDoc="0" alignWithMargins="0">
    <oddFooter>&amp;L第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7" sqref="R17"/>
    </sheetView>
  </sheetViews>
  <sheetFormatPr defaultColWidth="9.00390625" defaultRowHeight="12" customHeight="1"/>
  <cols>
    <col min="1" max="16384" width="9.00390625" style="1" customWidth="1"/>
  </cols>
  <sheetData/>
  <sheetProtection/>
  <printOptions/>
  <pageMargins left="0.7" right="0.7" top="0.75" bottom="0.75" header="0.29" footer="0.29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zxy</cp:lastModifiedBy>
  <cp:lastPrinted>2019-02-25T02:50:53Z</cp:lastPrinted>
  <dcterms:created xsi:type="dcterms:W3CDTF">2019-09-02T09:03:18Z</dcterms:created>
  <dcterms:modified xsi:type="dcterms:W3CDTF">2019-09-02T09:05:49Z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